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15300" windowHeight="8496" tabRatio="694"/>
  </bookViews>
  <sheets>
    <sheet name="Yfirlit" sheetId="16" r:id="rId1"/>
    <sheet name="mynd 1" sheetId="5" r:id="rId2"/>
    <sheet name="mynd 2" sheetId="1" r:id="rId3"/>
    <sheet name="mynd 4" sheetId="3" r:id="rId4"/>
    <sheet name="mynd 5" sheetId="12" r:id="rId5"/>
    <sheet name="mynd 7" sheetId="9" r:id="rId6"/>
    <sheet name="mynd 8" sheetId="14" r:id="rId7"/>
    <sheet name="VNV" sheetId="6" r:id="rId8"/>
    <sheet name="Einkaneysla" sheetId="8" r:id="rId9"/>
    <sheet name="Fjárlög" sheetId="15" r:id="rId10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calcId="145621"/>
</workbook>
</file>

<file path=xl/calcChain.xml><?xml version="1.0" encoding="utf-8"?>
<calcChain xmlns="http://schemas.openxmlformats.org/spreadsheetml/2006/main">
  <c r="I8" i="1" l="1"/>
  <c r="D16" i="1" s="1"/>
  <c r="I9" i="1"/>
  <c r="D17" i="1" s="1"/>
  <c r="I10" i="1"/>
  <c r="D18" i="1" s="1"/>
  <c r="I11" i="1"/>
  <c r="D19" i="1" s="1"/>
  <c r="I7" i="1"/>
  <c r="D15" i="1" s="1"/>
  <c r="C13" i="3" l="1"/>
  <c r="C6" i="3"/>
  <c r="C14" i="3" s="1"/>
  <c r="C17" i="3" s="1"/>
  <c r="C18" i="3" l="1"/>
  <c r="D20" i="14"/>
  <c r="F19" i="14" s="1"/>
  <c r="C13" i="14"/>
  <c r="B8" i="14"/>
  <c r="B7" i="14"/>
  <c r="B6" i="14"/>
  <c r="B5" i="14"/>
  <c r="B4" i="14"/>
  <c r="B3" i="14"/>
  <c r="B8" i="5"/>
  <c r="B7" i="5"/>
  <c r="B6" i="5"/>
  <c r="B5" i="5"/>
  <c r="B4" i="5"/>
  <c r="B3" i="5"/>
  <c r="C14" i="5"/>
  <c r="C19" i="5" l="1"/>
  <c r="D13" i="5"/>
  <c r="S42" i="15"/>
  <c r="S38" i="15" s="1"/>
  <c r="R42" i="15"/>
  <c r="R43" i="15" s="1"/>
  <c r="O38" i="15"/>
  <c r="O41" i="15"/>
  <c r="C8" i="5" s="1"/>
  <c r="O36" i="15"/>
  <c r="K63" i="15"/>
  <c r="K54" i="15"/>
  <c r="K64" i="15" s="1"/>
  <c r="S37" i="15" l="1"/>
  <c r="S39" i="15"/>
  <c r="C3" i="5"/>
  <c r="C25" i="5" s="1"/>
  <c r="C3" i="14"/>
  <c r="C5" i="5"/>
  <c r="C5" i="14"/>
  <c r="S40" i="15"/>
  <c r="D14" i="5"/>
  <c r="C12" i="14" s="1"/>
  <c r="C11" i="14"/>
  <c r="E17" i="5"/>
  <c r="D19" i="5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C24" i="5" l="1"/>
  <c r="C22" i="14"/>
  <c r="S45" i="15"/>
  <c r="D11" i="14"/>
  <c r="C19" i="14"/>
  <c r="D12" i="14"/>
  <c r="S46" i="15" l="1"/>
  <c r="O39" i="15" s="1"/>
  <c r="O37" i="15"/>
  <c r="C20" i="14"/>
  <c r="C6" i="14" l="1"/>
  <c r="C6" i="5"/>
  <c r="C4" i="14"/>
  <c r="C4" i="5"/>
  <c r="C22" i="5" s="1"/>
  <c r="O40" i="15"/>
  <c r="D19" i="14"/>
  <c r="C23" i="14"/>
  <c r="C7" i="5" l="1"/>
  <c r="C23" i="5" s="1"/>
  <c r="C7" i="14"/>
  <c r="D22" i="14"/>
  <c r="D23" i="14" s="1"/>
  <c r="C24" i="14"/>
  <c r="C8" i="14" l="1"/>
  <c r="E27" i="14" s="1"/>
  <c r="E26" i="14"/>
  <c r="C28" i="14"/>
  <c r="F22" i="14"/>
  <c r="D24" i="14"/>
  <c r="D28" i="14" l="1"/>
  <c r="F27" i="14"/>
  <c r="E28" i="14"/>
  <c r="F26" i="14" s="1"/>
  <c r="F28" i="14" s="1"/>
  <c r="F24" i="14" l="1"/>
  <c r="F23" i="14" s="1"/>
  <c r="F20" i="14" s="1"/>
  <c r="F19" i="12"/>
  <c r="F20" i="12"/>
  <c r="F6" i="9" l="1"/>
  <c r="C18" i="9" s="1"/>
  <c r="F8" i="9"/>
  <c r="C20" i="9" s="1"/>
  <c r="F3" i="9"/>
  <c r="B15" i="9" s="1"/>
  <c r="C15" i="9" s="1"/>
  <c r="D15" i="9" s="1"/>
  <c r="F4" i="9"/>
  <c r="C16" i="9" s="1"/>
  <c r="F5" i="9"/>
  <c r="B17" i="9" s="1"/>
  <c r="F7" i="9"/>
  <c r="B19" i="9" s="1"/>
  <c r="F9" i="9"/>
  <c r="C21" i="9" s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E19" i="3" s="1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8" i="8"/>
  <c r="D19" i="3" l="1"/>
  <c r="D17" i="3" s="1"/>
  <c r="E22" i="3"/>
  <c r="B18" i="9"/>
  <c r="B21" i="9"/>
  <c r="D18" i="9"/>
  <c r="D21" i="9"/>
  <c r="C17" i="9"/>
  <c r="D16" i="9"/>
  <c r="B16" i="9"/>
  <c r="D20" i="9"/>
  <c r="B20" i="9"/>
  <c r="C19" i="9"/>
  <c r="D17" i="9"/>
  <c r="D19" i="9"/>
  <c r="E17" i="3" l="1"/>
  <c r="D18" i="3"/>
  <c r="E18" i="3" s="1"/>
  <c r="D22" i="3" s="1"/>
  <c r="C28" i="3" s="1"/>
  <c r="D23" i="3" l="1"/>
  <c r="D24" i="3" s="1"/>
  <c r="C29" i="3" s="1"/>
  <c r="E23" i="3"/>
  <c r="F22" i="3"/>
  <c r="D28" i="3" s="1"/>
  <c r="F23" i="3" l="1"/>
  <c r="E24" i="3"/>
  <c r="F24" i="3" s="1"/>
  <c r="D29" i="3" s="1"/>
</calcChain>
</file>

<file path=xl/sharedStrings.xml><?xml version="1.0" encoding="utf-8"?>
<sst xmlns="http://schemas.openxmlformats.org/spreadsheetml/2006/main" count="781" uniqueCount="400">
  <si>
    <t>Bretland</t>
  </si>
  <si>
    <t>Svíþjóð</t>
  </si>
  <si>
    <t>Noregur</t>
  </si>
  <si>
    <t>Ísland</t>
  </si>
  <si>
    <t>Finnland</t>
  </si>
  <si>
    <t>Danmörk</t>
  </si>
  <si>
    <t>Tollhlutfall (landbúnaður)</t>
  </si>
  <si>
    <t>Meðaltal</t>
  </si>
  <si>
    <t>Skilvirkni í framkvæmd tolla (hærri tala er betri)</t>
  </si>
  <si>
    <t>Tollur, % (vegið meðaltal)</t>
  </si>
  <si>
    <t>Dreifni tollhlutfalls (staðalfrávik)</t>
  </si>
  <si>
    <t>Tollhlutfall (án landbúnaðar)</t>
  </si>
  <si>
    <t>án Íslands</t>
  </si>
  <si>
    <t>Tollhlutfall (landbúnaðar-
vörur)</t>
  </si>
  <si>
    <t>Neðra</t>
  </si>
  <si>
    <t>Efra</t>
  </si>
  <si>
    <t>Heimild</t>
  </si>
  <si>
    <t>http://www.althingi.is/altext/140/s/pdf/1587.pdf</t>
  </si>
  <si>
    <t>Virðisaukaskattur</t>
  </si>
  <si>
    <t>Þjónustugjöld</t>
  </si>
  <si>
    <t>Tollar</t>
  </si>
  <si>
    <t>Hlutfall</t>
  </si>
  <si>
    <t>Hækkun</t>
  </si>
  <si>
    <t>Breytingar á vísitölu neysluverðs frá 1988</t>
  </si>
  <si>
    <t>Vísitala neysluverðs</t>
  </si>
  <si>
    <t>Vísitala</t>
  </si>
  <si>
    <t>1988</t>
  </si>
  <si>
    <t>Janúar</t>
  </si>
  <si>
    <t>.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</si>
  <si>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</si>
  <si>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</si>
  <si>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</si>
  <si>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</si>
  <si>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</si>
  <si>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</si>
  <si>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</si>
  <si>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</si>
  <si>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</si>
  <si>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</si>
  <si>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</si>
  <si>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Meðaltal ársins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</si>
  <si>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</si>
  <si>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</si>
  <si>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</si>
  <si>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</si>
  <si>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</si>
  <si>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</si>
  <si>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</si>
  <si>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</si>
  <si>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</si>
  <si>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</si>
  <si>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</si>
  <si>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</si>
  <si>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</si>
  <si>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</si>
  <si>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</si>
  <si>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</si>
  <si>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</si>
  <si>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</si>
  <si>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</si>
  <si>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</si>
  <si>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</si>
  <si>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</si>
  <si>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</si>
  <si>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</si>
  <si>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Frá janúar 2008 miðast vísitalan við verðlag í að minnsta kosti </t>
  </si>
  <si>
    <t xml:space="preserve">vikutíma í kringum miðjan mánuð en fyrir þann tíma var vísitalan </t>
  </si>
  <si>
    <t>miðuð við verðlag tvo fyrstu virka daga hvers mánaðar.</t>
  </si>
  <si>
    <t>01 Matur og drykkjarvörur</t>
  </si>
  <si>
    <t>011 Matur</t>
  </si>
  <si>
    <t>0111 Brauð og kornvörur</t>
  </si>
  <si>
    <t>0112 Kjöt</t>
  </si>
  <si>
    <t>0113 Fiskur</t>
  </si>
  <si>
    <t>0114 Mjólk, ostar og egg</t>
  </si>
  <si>
    <t>0115 Olíur og feitmeti</t>
  </si>
  <si>
    <t>0116 Ávextir</t>
  </si>
  <si>
    <t>0117 Grænmeti, kartöflur o.fl.</t>
  </si>
  <si>
    <t>0118 Sykur, súkkulaði, sælgæti o.fl.</t>
  </si>
  <si>
    <t>0119 Aðrar matvörur</t>
  </si>
  <si>
    <t>012 Drykkjarvörur</t>
  </si>
  <si>
    <t>0121 Kaffi, te og kakó</t>
  </si>
  <si>
    <t>0122 Gosdrykkir, safar og vatn</t>
  </si>
  <si>
    <t>02 Áfengi og tóbak</t>
  </si>
  <si>
    <t>021 Áfengi</t>
  </si>
  <si>
    <t>022 Tóbak</t>
  </si>
  <si>
    <t>03 Föt og skór</t>
  </si>
  <si>
    <t>031 Föt</t>
  </si>
  <si>
    <t>032 Skór</t>
  </si>
  <si>
    <t>04 Húsnæði, hiti og rafmagn</t>
  </si>
  <si>
    <t>041 Greidd húsaleiga</t>
  </si>
  <si>
    <t>042 Reiknuð húsaleiga</t>
  </si>
  <si>
    <t>043 Viðhald og viðgerðir á húsnæði</t>
  </si>
  <si>
    <t>044 Annað vegna húsnæðis</t>
  </si>
  <si>
    <t>045 Rafmagn og hiti</t>
  </si>
  <si>
    <t>05 Húsgögn, heimilisbúnaður o.fl.</t>
  </si>
  <si>
    <t>051 Húsgögn og heimilisbúnaður</t>
  </si>
  <si>
    <t>053 Raftæki</t>
  </si>
  <si>
    <t>061 Lyf og lækningavörur</t>
  </si>
  <si>
    <t>062 Heilbrigðisþjónusta</t>
  </si>
  <si>
    <t>07 Ferðir og flutningar</t>
  </si>
  <si>
    <t>071 Kaup ökutækja</t>
  </si>
  <si>
    <t>072 Rekstur ökutækja</t>
  </si>
  <si>
    <t>073 Flutningar</t>
  </si>
  <si>
    <t>08 Póstur og sími</t>
  </si>
  <si>
    <t>09 Tómstundir og menning</t>
  </si>
  <si>
    <t>091 Sjónvörp, myndbönd, tölvur o.fl.</t>
  </si>
  <si>
    <t>092 Tómstundir, stærri tæki o.fl.</t>
  </si>
  <si>
    <t>093 Tómstundavörur, leikföng o.fl.</t>
  </si>
  <si>
    <t>094 Íþróttir, fjölmiðlun og happdrætti</t>
  </si>
  <si>
    <t>095 Blöð, bækur og ritföng</t>
  </si>
  <si>
    <t>096 Pakkaferðir</t>
  </si>
  <si>
    <t>10 Menntun</t>
  </si>
  <si>
    <t>11 Hótel og veitingastaðir</t>
  </si>
  <si>
    <t>111 Veitingar</t>
  </si>
  <si>
    <t>112 Gisting</t>
  </si>
  <si>
    <t>12 Aðrar vörur og þjónusta</t>
  </si>
  <si>
    <t>123 Félagsleg þjónusta</t>
  </si>
  <si>
    <t>124 Tryggingar</t>
  </si>
  <si>
    <t>125 Fjármálaþjónusta ó.t.a.</t>
  </si>
  <si>
    <t>126 Önnur þjónusta ó.t.a.</t>
  </si>
  <si>
    <t>Meðalneysla og -stærð heimila á ári eftir búsetu frá 2002</t>
  </si>
  <si>
    <t>Krónur</t>
  </si>
  <si>
    <t>Alls</t>
  </si>
  <si>
    <t>Neysluútgjöld alls</t>
  </si>
  <si>
    <t>052 Vefnaðarvörur til heimils</t>
  </si>
  <si>
    <t>054 Borðbúnaður, glös, eldhús- og heimilisáhöld</t>
  </si>
  <si>
    <t>055 Verkfæri o.fl. fyrir hús og garð</t>
  </si>
  <si>
    <t>056 Ýmsar vörur og heimilisþjónusta</t>
  </si>
  <si>
    <t>06 Heilsugæsla</t>
  </si>
  <si>
    <t>081 Póstur og sími</t>
  </si>
  <si>
    <t>101 Menntun</t>
  </si>
  <si>
    <t>121 Snyrting, hreinlætis- og  snyrtivörur</t>
  </si>
  <si>
    <t>122 Skartgripir, úr o.fl.</t>
  </si>
  <si>
    <t>Fjöldi heimila</t>
  </si>
  <si>
    <t>Fjöldi í heimili</t>
  </si>
  <si>
    <t xml:space="preserve">  þ.a. Fullorðnir</t>
  </si>
  <si>
    <t xml:space="preserve">  þ.a. börn </t>
  </si>
  <si>
    <t xml:space="preserve">Neyslueiningar skv. OECD </t>
  </si>
  <si>
    <t xml:space="preserve">Neyslueiningar skv. ES  </t>
  </si>
  <si>
    <t xml:space="preserve">Útgjöld hvers árs byggjast á niðurstöðum úr rannsókn á útgjöldum </t>
  </si>
  <si>
    <t xml:space="preserve">heimilanna.Í fáeinum flokkum er staðalskekkja frá meðaltali meiri en </t>
  </si>
  <si>
    <t xml:space="preserve">20%. Þeir flokkar eru merktir í prentuðum niðurstöðum úr rannsókn á </t>
  </si>
  <si>
    <t>útgjöldum heimilanna sem birtar eru í Hagtíðindum.</t>
  </si>
  <si>
    <t>Neyslueiningar skv. OECD :</t>
  </si>
  <si>
    <t xml:space="preserve">Tekið er tillit til stærðarhagkvæmni heimilis. Fyrsti fullorðinn á </t>
  </si>
  <si>
    <t xml:space="preserve">heimili fær vægið 1, aðrir fullorðnir vægið 0,7 og börn yngri en 13 </t>
  </si>
  <si>
    <t>ára vægið 0,5</t>
  </si>
  <si>
    <t>Neyslueiningar skv. ES  :</t>
  </si>
  <si>
    <t xml:space="preserve">heimili fær vægið 1, aðrir fullorðnir vægið 0,5 og börn yngri en 13 </t>
  </si>
  <si>
    <t>ára vægið 0,3</t>
  </si>
  <si>
    <t>VSK</t>
  </si>
  <si>
    <t>Vörugjald</t>
  </si>
  <si>
    <t>Tollur</t>
  </si>
  <si>
    <t>Raftæki (tölvur, sjónvörp, þvottavélar osfr)</t>
  </si>
  <si>
    <t>Samtals skattur</t>
  </si>
  <si>
    <t>Tap neytenda</t>
  </si>
  <si>
    <t>Tekjur hins opinbera</t>
  </si>
  <si>
    <t>Velferðartap</t>
  </si>
  <si>
    <t>Bara vsk</t>
  </si>
  <si>
    <t>Áhrif</t>
  </si>
  <si>
    <t>Tollar &amp; vörugjöld</t>
  </si>
  <si>
    <t>Graf</t>
  </si>
  <si>
    <t>Sala</t>
  </si>
  <si>
    <t>Verðteygni eftirspurnar</t>
  </si>
  <si>
    <t>Einingar</t>
  </si>
  <si>
    <t>Verð</t>
  </si>
  <si>
    <t>Annað</t>
  </si>
  <si>
    <t>Fatnaður</t>
  </si>
  <si>
    <t>Íþróttastarfsemi</t>
  </si>
  <si>
    <t>Bækur og tímarit</t>
  </si>
  <si>
    <t>Sérfræðiþjónusta</t>
  </si>
  <si>
    <t>Sjónvarpsskjáir</t>
  </si>
  <si>
    <t>Uppþvottavélar</t>
  </si>
  <si>
    <t>Húsgögn</t>
  </si>
  <si>
    <t>Consumption Tax Trends 2012 - © OECD 2012</t>
  </si>
  <si>
    <t>Chapter 4</t>
  </si>
  <si>
    <t>Figure 4.1. VAT Revenue Ratio 2009</t>
  </si>
  <si>
    <t>Version 1 - Last updated: 05-Oct-2012</t>
  </si>
  <si>
    <t>VRR</t>
  </si>
  <si>
    <t>MEXICO</t>
  </si>
  <si>
    <t>TURKEY</t>
  </si>
  <si>
    <t>SPAIN</t>
  </si>
  <si>
    <t>ITALY</t>
  </si>
  <si>
    <t>Ítalía</t>
  </si>
  <si>
    <t>GREECE</t>
  </si>
  <si>
    <t>Grikkland</t>
  </si>
  <si>
    <t>PORTUGAL</t>
  </si>
  <si>
    <t>Portúgal</t>
  </si>
  <si>
    <t>FRANCE</t>
  </si>
  <si>
    <t>POLAND</t>
  </si>
  <si>
    <t>IRELAND</t>
  </si>
  <si>
    <t>UNITED KINGDOM</t>
  </si>
  <si>
    <t>ICELAND</t>
  </si>
  <si>
    <t>BELGIUM</t>
  </si>
  <si>
    <t>SLOVAK REPUBLIC</t>
  </si>
  <si>
    <t>CANADA</t>
  </si>
  <si>
    <t>AUSTRALIA</t>
  </si>
  <si>
    <t>NORWAY</t>
  </si>
  <si>
    <t>NETHERLANDS</t>
  </si>
  <si>
    <t>FINLAND</t>
  </si>
  <si>
    <t>Unweighted average</t>
  </si>
  <si>
    <t>GERMANY</t>
  </si>
  <si>
    <t>Þýskaland</t>
  </si>
  <si>
    <t>CZECH REPUBLIC</t>
  </si>
  <si>
    <t>SWEDEN</t>
  </si>
  <si>
    <t>DENMARK</t>
  </si>
  <si>
    <t>CHILE</t>
  </si>
  <si>
    <t>AUSTRIA</t>
  </si>
  <si>
    <t>Austurríki</t>
  </si>
  <si>
    <t>HUNGARY</t>
  </si>
  <si>
    <t>SLOVENIA</t>
  </si>
  <si>
    <t>KOREA</t>
  </si>
  <si>
    <t>JAPAN</t>
  </si>
  <si>
    <t>ISRAEL</t>
  </si>
  <si>
    <t>SWITZERLAND</t>
  </si>
  <si>
    <t>Sviss</t>
  </si>
  <si>
    <t>ESTONIA</t>
  </si>
  <si>
    <t>LUXEMBOURG</t>
  </si>
  <si>
    <t>Lúxemborg</t>
  </si>
  <si>
    <t>NEW ZEALAND</t>
  </si>
  <si>
    <t>Nýja-Sjáland</t>
  </si>
  <si>
    <t>Eiginlegt
tollhlutfall 
(allar vörur)</t>
  </si>
  <si>
    <t>Bretland og Norðurlönd (meðaltal)</t>
  </si>
  <si>
    <t>VSK (7% þrep)</t>
  </si>
  <si>
    <t>Tollar, vöru- og þjónustugjöld</t>
  </si>
  <si>
    <t>VSK (25,5% þrep)</t>
  </si>
  <si>
    <t>Skilvirkni í framkvæmd</t>
  </si>
  <si>
    <t>Neyslu-
stýringaráhrif</t>
  </si>
  <si>
    <t>Tollhlutfall (aðrar vörur 
en landbún.)</t>
  </si>
  <si>
    <t>Undanþegið</t>
  </si>
  <si>
    <t>Gjöld á ytri áhrif</t>
  </si>
  <si>
    <t>2012 verð</t>
  </si>
  <si>
    <t>World Economic Forum, The Global Enabling Trade Report, 2012</t>
  </si>
  <si>
    <t>Tafla 3</t>
  </si>
  <si>
    <t>Skipting tekna ríkissjóðs</t>
  </si>
  <si>
    <t>Rekstrargrunnur, m.kr.</t>
  </si>
  <si>
    <t>Reikningur</t>
  </si>
  <si>
    <t>Fjárlög</t>
  </si>
  <si>
    <t>Áætlun</t>
  </si>
  <si>
    <t>Frumvarp</t>
  </si>
  <si>
    <t>I  Skatttekjur</t>
  </si>
  <si>
    <t>Skattar á tekjur og hagnað</t>
  </si>
  <si>
    <t>   Einstaklingar </t>
  </si>
  <si>
    <t>      Tekjuskattur einstaklinga</t>
  </si>
  <si>
    <t>      Skattur á fjármagnstekjur</t>
  </si>
  <si>
    <t>   Lögaðilar</t>
  </si>
  <si>
    <t>   Ótalið annars staðar</t>
  </si>
  <si>
    <t>      Skattur á fjármagnstekjur ríkissjóðs</t>
  </si>
  <si>
    <t>      Útvarpsgjald</t>
  </si>
  <si>
    <t>      Gjald í Framkvæmdasjóð aldraðra</t>
  </si>
  <si>
    <t>Tryggingagjöld</t>
  </si>
  <si>
    <t>Skattar á launagreiðslur og vinnuafl</t>
  </si>
  <si>
    <t>Eignarskattar</t>
  </si>
  <si>
    <t>Skattar á vörur og þjónustu</t>
  </si>
  <si>
    <t>   Virðisaukaskattur</t>
  </si>
  <si>
    <t>   Almenn vörugjöld</t>
  </si>
  <si>
    <t>   Vörugjald af ökutækjum</t>
  </si>
  <si>
    <t>   Almennt vörugjald af bensíni</t>
  </si>
  <si>
    <t>   Sérstakt vörugjald af bensíni</t>
  </si>
  <si>
    <t>   Olíugjald</t>
  </si>
  <si>
    <t>   Aðrir sértækir veltuskattar</t>
  </si>
  <si>
    <t>   Bifreiðagjald</t>
  </si>
  <si>
    <t>   Þungaskattur/kílómetragjald</t>
  </si>
  <si>
    <t>   Önnur neyslu- og leyfisgjöld</t>
  </si>
  <si>
    <t>Aðrir skattar</t>
  </si>
  <si>
    <t>II   Aðrar rekstrartekjur</t>
  </si>
  <si>
    <t>Arðgreiðslur</t>
  </si>
  <si>
    <t>Vaxtatekjur</t>
  </si>
  <si>
    <t>Veiðigjald</t>
  </si>
  <si>
    <t>Aðrar eignatekjur</t>
  </si>
  <si>
    <t>Neyslu- og leyfisgjöld</t>
  </si>
  <si>
    <t>III  Sala eigna</t>
  </si>
  <si>
    <t>V   Fjárframlög</t>
  </si>
  <si>
    <t>Heildartekjur ríkissjóðs</t>
  </si>
  <si>
    <t>Sjóðshreyfing</t>
  </si>
  <si>
    <t>Fjárlög 2013</t>
  </si>
  <si>
    <t>Séryfirlit 6</t>
  </si>
  <si>
    <t>Tekjuáætlun fjárlaga með framsetningu GFS-staðalsins</t>
  </si>
  <si>
    <t>m.kr.</t>
  </si>
  <si>
    <t>Skatttekjur og tryggingagjöld</t>
  </si>
  <si>
    <t>Tekjuskattur einstaklinga og staðgreiðsla</t>
  </si>
  <si>
    <t>Skattar á tekjur og hagnað einstaklinga</t>
  </si>
  <si>
    <t>Tekjuskattur, lögaðila</t>
  </si>
  <si>
    <t>Skattar á tekjur og hagnað lögaðila</t>
  </si>
  <si>
    <t>Fjármagnstekjuskattur einstaklinga</t>
  </si>
  <si>
    <t>Skattur á fjármagnstekjur, ríkissjóður</t>
  </si>
  <si>
    <t>Skattar á fjármagnstekjur</t>
  </si>
  <si>
    <t>Markaðsgjald</t>
  </si>
  <si>
    <t>Launaskattur</t>
  </si>
  <si>
    <t>Auðlegðarskattur</t>
  </si>
  <si>
    <t>Erfðafjárskattur</t>
  </si>
  <si>
    <t>Stimpilgjöld</t>
  </si>
  <si>
    <t>Skipulagsgjald</t>
  </si>
  <si>
    <t>Brunabótamatsgjald</t>
  </si>
  <si>
    <t>Fasteignamatsgjald</t>
  </si>
  <si>
    <t>Skattar á vöru og þjónustu</t>
  </si>
  <si>
    <t>Vörugjald af innfluttum vörum</t>
  </si>
  <si>
    <t>Vörugjald, almennt af innlendri framleiðslu</t>
  </si>
  <si>
    <t>Vörugjald af innfluttum bifreiðum</t>
  </si>
  <si>
    <t>Vörugjald af bensíni</t>
  </si>
  <si>
    <t>Sérstakt vörugjald af blýlausu bensíni</t>
  </si>
  <si>
    <t>Kolefnisgjald</t>
  </si>
  <si>
    <t>Olíugjald</t>
  </si>
  <si>
    <t>Áfengisgjald</t>
  </si>
  <si>
    <t>Tóbaksgjald af innfluttu tóbaki</t>
  </si>
  <si>
    <t>Vörugjöld, umhverfisskattar</t>
  </si>
  <si>
    <t>Flutningsjöfnunargjald á olíuvörur</t>
  </si>
  <si>
    <t>Vörugjöld í landbúnaði</t>
  </si>
  <si>
    <t>Vörugjöld, eftirlitsgjöld</t>
  </si>
  <si>
    <t>Vörugjöld af rafmagni og heitu vatni</t>
  </si>
  <si>
    <t>Ýmis vörugjöld</t>
  </si>
  <si>
    <t>Sértækir þjónustuskattar</t>
  </si>
  <si>
    <t>Skattar á viðskipti með vörur og þjónustu</t>
  </si>
  <si>
    <t>Bifreiðagjöld</t>
  </si>
  <si>
    <t>Kílómetragjald</t>
  </si>
  <si>
    <t>Neysluskattur og leyfisgjöld af skipum</t>
  </si>
  <si>
    <t>Neyslu- og leyfisskattar, skráningargjöld</t>
  </si>
  <si>
    <t>Neyslu- og leyfisskattar, leyfi fyrir atvinnustarfsemi</t>
  </si>
  <si>
    <t>Neyslu- og leyfisskattar, leyfis- og vottorðsgjöld</t>
  </si>
  <si>
    <t>Neyslu- og leyfisskattar, eftirlitsgjöld</t>
  </si>
  <si>
    <t>Aðrir neyslu- og leyfisskattar</t>
  </si>
  <si>
    <t>Neyslu- og leyfisskattar</t>
  </si>
  <si>
    <t>Fjárlög 2012</t>
  </si>
  <si>
    <t>Vörugjöld</t>
  </si>
  <si>
    <t>Samtals</t>
  </si>
  <si>
    <t>Eftirlitsgjald Fjármálaeftirlitsins</t>
  </si>
  <si>
    <t>Gjald á lánastofnanir til umboðsmanns skuldara</t>
  </si>
  <si>
    <t>Forvarnagjald</t>
  </si>
  <si>
    <t>Byggingaröryggisgjald</t>
  </si>
  <si>
    <t>Flugvallagjöld</t>
  </si>
  <si>
    <t>Ríkisreikningur</t>
  </si>
  <si>
    <t>2012 (hlutfallsleg nálgun)</t>
  </si>
  <si>
    <t>Ytri áhrif</t>
  </si>
  <si>
    <t>Þjónustuskattar</t>
  </si>
  <si>
    <t>Án flugvallagjalda</t>
  </si>
  <si>
    <t>(lagt niður)</t>
  </si>
  <si>
    <t>Skipting tekna af VSK (2010)</t>
  </si>
  <si>
    <t>Vegið meðaltal</t>
  </si>
  <si>
    <t>Check</t>
  </si>
  <si>
    <t>Summa</t>
  </si>
  <si>
    <t>Skipting efra og neðra þreps:</t>
  </si>
  <si>
    <t>Hannes G. Sigurðsson, „Þrep virðisaukaskatts“, Fréttablaðinu, 29. nóvember 2012</t>
  </si>
  <si>
    <t>Hlutfall undanþegið</t>
  </si>
  <si>
    <t>Heimildir</t>
  </si>
  <si>
    <t>Skipting</t>
  </si>
  <si>
    <t>einkaneyslu</t>
  </si>
  <si>
    <t>innbyrðis</t>
  </si>
  <si>
    <t>ma.kr.</t>
  </si>
  <si>
    <t>VNV</t>
  </si>
  <si>
    <t>Tenging við aðra örk (e. sheet)</t>
  </si>
  <si>
    <t>Áætlun Viðskiptaráðs</t>
  </si>
  <si>
    <t>Undanþága</t>
  </si>
  <si>
    <t>Skattskyld þrep</t>
  </si>
  <si>
    <t>Raunskattur</t>
  </si>
  <si>
    <t>Afnám</t>
  </si>
  <si>
    <t>undanþága</t>
  </si>
  <si>
    <t>lægra þreps</t>
  </si>
  <si>
    <t>Breytingar</t>
  </si>
  <si>
    <t>Skattar</t>
  </si>
  <si>
    <t xml:space="preserve">Afnám </t>
  </si>
  <si>
    <t>Breyting</t>
  </si>
  <si>
    <t>Fyrir breytingu</t>
  </si>
  <si>
    <t>Eftir breytingu</t>
  </si>
  <si>
    <t>Lækkun</t>
  </si>
  <si>
    <t>vsk</t>
  </si>
  <si>
    <t>tolla etc</t>
  </si>
  <si>
    <t>Eftirspurn</t>
  </si>
  <si>
    <t>Engir skattar</t>
  </si>
  <si>
    <t>VSK+tollar+vörugjöld</t>
  </si>
  <si>
    <t>Eftirspurnaráhrif skatta</t>
  </si>
  <si>
    <t>VSK+tollar</t>
  </si>
  <si>
    <t>Skatttekjur</t>
  </si>
  <si>
    <t>(jaðaráhrif)</t>
  </si>
  <si>
    <t>Heildarskattur</t>
  </si>
  <si>
    <t>Hagstofa Íslands</t>
  </si>
  <si>
    <t>Einkaneysla</t>
  </si>
  <si>
    <t>Tölur um einkaneyslu</t>
  </si>
  <si>
    <t>Fjárlög 2012, 2013 og ríkisreikningur 2011</t>
  </si>
  <si>
    <t>Neysluskatta á Íslandi má flokka í þrjá flokka: virðisaukaskatt, tolla-, vöru- og þjónustugjöld og skatta á ytri áhrif.</t>
  </si>
  <si>
    <t>Tollar eru hærri hérlendis, mismuna í meiri mæli og eru óskilvirkari í framkvæmd en í nágrannalöndum</t>
  </si>
  <si>
    <t>Velferðartap vegna skattahækkana stafar af minni eftirspurn neytenda eftir því sem vöruverð hækkar. Þetta tap vex sífellt hraðar eftir því sem skatthlutfallið eykst.</t>
  </si>
  <si>
    <t>Í tilfelli heimilis- og raftækja er valda tollar og vörugjöld meira velferðartapi en þær skatttekjur sem þau afla, svo hrein skattheimta er neikvæð um 3 ma. kr.</t>
  </si>
  <si>
    <t>Ísland er 15% undir meðaltali OECD þegar kemur að skilvirkni virðisaukaskattkerfisins</t>
  </si>
  <si>
    <t>Hið mikla umfang starfsemi í lægri skattþrepum hækkar almennt þrep virðisaukaskatts og dregur þar með úr skilvirkni</t>
  </si>
  <si>
    <t>Þegar litið er á heildarálagningu tolla, vörugjalda og virðisaukaskatts koma í ljós háar álögur á ákveðnar vörutegundir</t>
  </si>
  <si>
    <t>Unnt er að afnema tollkerfið, leggja af þrepaskiptingu VSK-kerfisins og lækka skatthlutfallið án samdráttar í tekjum ríkissjóðs</t>
  </si>
  <si>
    <t>Arkir</t>
  </si>
  <si>
    <t>mynd 1</t>
  </si>
  <si>
    <t>mynd 2</t>
  </si>
  <si>
    <t>mynd 3</t>
  </si>
  <si>
    <t>mynd 4</t>
  </si>
  <si>
    <t>mynd 5</t>
  </si>
  <si>
    <t>mynd 6</t>
  </si>
  <si>
    <t>mynd 7</t>
  </si>
  <si>
    <t>mynd 8</t>
  </si>
  <si>
    <t>Litakóðar</t>
  </si>
  <si>
    <t>Gögn (2012)</t>
  </si>
  <si>
    <t>Hlutfall veltu raf- og heimilistækja undir tolli</t>
  </si>
  <si>
    <t>USDA (2003), „International Evidence on Food Consumption Patterns“</t>
  </si>
  <si>
    <t>http://www3.weforum.org/docs/GETR/2012/GlobalEnablingTrade_Report.pdf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</si>
</sst>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k_r_._-;\-* #,##0\ _k_r_._-;_-* &quot;-&quot;\ _k_r_._-;_-@_-"/>
    <numFmt numFmtId="164" formatCode="\+0%;\-0%"/>
    <numFmt numFmtId="165" formatCode="#,##0_ ;\-#,##0\ "/>
    <numFmt numFmtId="166" formatCode="0.0%"/>
    <numFmt numFmtId="167" formatCode="#,##0.00_ ;\-#,##0.00\ "/>
    <numFmt numFmtId="168" formatCode="_(* #,##0.00_);_(* \(#,##0.00\);_(* &quot;-&quot;??_);_(@_)"/>
    <numFmt numFmtId="169" formatCode="0.0"/>
    <numFmt numFmtId="170" formatCode="0.000"/>
    <numFmt numFmtId="171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Helvetica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1"/>
      <color theme="4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1" fontId="2" fillId="0" borderId="0" applyFont="0" applyFill="0" applyBorder="0" applyAlignment="0" applyProtection="0"/>
    <xf numFmtId="0" fontId="5" fillId="2" borderId="2"/>
    <xf numFmtId="0" fontId="5" fillId="0" borderId="3"/>
    <xf numFmtId="0" fontId="6" fillId="3" borderId="0">
      <alignment horizontal="center"/>
    </xf>
    <xf numFmtId="0" fontId="7" fillId="3" borderId="0">
      <alignment horizontal="center" vertical="center"/>
    </xf>
    <xf numFmtId="0" fontId="8" fillId="4" borderId="0">
      <alignment horizontal="center" wrapText="1"/>
    </xf>
    <xf numFmtId="0" fontId="9" fillId="3" borderId="0">
      <alignment horizontal="center"/>
    </xf>
    <xf numFmtId="168" fontId="8" fillId="0" borderId="0" applyFont="0" applyFill="0" applyBorder="0" applyAlignment="0" applyProtection="0"/>
    <xf numFmtId="0" fontId="10" fillId="5" borderId="2" applyBorder="0">
      <protection locked="0"/>
    </xf>
    <xf numFmtId="0" fontId="11" fillId="3" borderId="3">
      <alignment horizontal="left"/>
    </xf>
    <xf numFmtId="0" fontId="12" fillId="3" borderId="0">
      <alignment horizontal="left"/>
    </xf>
    <xf numFmtId="0" fontId="13" fillId="6" borderId="0">
      <alignment horizontal="right" vertical="top" textRotation="90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15" fillId="4" borderId="0">
      <alignment horizontal="center"/>
    </xf>
    <xf numFmtId="0" fontId="5" fillId="3" borderId="4">
      <alignment wrapText="1"/>
    </xf>
    <xf numFmtId="0" fontId="5" fillId="3" borderId="5"/>
    <xf numFmtId="0" fontId="5" fillId="3" borderId="1"/>
    <xf numFmtId="0" fontId="5" fillId="3" borderId="6">
      <alignment horizontal="center"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6" fillId="0" borderId="0"/>
    <xf numFmtId="0" fontId="8" fillId="0" borderId="0"/>
    <xf numFmtId="0" fontId="2" fillId="0" borderId="0"/>
    <xf numFmtId="0" fontId="17" fillId="0" borderId="5"/>
    <xf numFmtId="9" fontId="8" fillId="0" borderId="0" applyNumberFormat="0" applyFont="0" applyFill="0" applyBorder="0" applyAlignment="0" applyProtection="0"/>
    <xf numFmtId="0" fontId="5" fillId="3" borderId="3"/>
    <xf numFmtId="0" fontId="7" fillId="3" borderId="0">
      <alignment horizontal="right"/>
    </xf>
    <xf numFmtId="0" fontId="18" fillId="7" borderId="0">
      <alignment horizontal="center"/>
    </xf>
    <xf numFmtId="0" fontId="19" fillId="4" borderId="0"/>
    <xf numFmtId="0" fontId="20" fillId="6" borderId="7">
      <alignment horizontal="left" vertical="top" wrapText="1"/>
    </xf>
    <xf numFmtId="0" fontId="20" fillId="6" borderId="8">
      <alignment horizontal="left" vertical="top"/>
    </xf>
    <xf numFmtId="37" fontId="21" fillId="0" borderId="0"/>
    <xf numFmtId="2" fontId="8" fillId="0" borderId="0" applyFill="0" applyBorder="0" applyProtection="0">
      <alignment horizontal="right"/>
    </xf>
    <xf numFmtId="0" fontId="22" fillId="8" borderId="0" applyNumberFormat="0" applyBorder="0" applyProtection="0">
      <alignment horizontal="right"/>
    </xf>
    <xf numFmtId="0" fontId="22" fillId="8" borderId="0" applyNumberFormat="0" applyBorder="0" applyProtection="0">
      <alignment horizontal="left"/>
    </xf>
    <xf numFmtId="0" fontId="22" fillId="0" borderId="0" applyNumberFormat="0" applyFill="0" applyBorder="0" applyProtection="0">
      <alignment horizontal="left"/>
    </xf>
    <xf numFmtId="0" fontId="6" fillId="3" borderId="0">
      <alignment horizontal="center"/>
    </xf>
    <xf numFmtId="0" fontId="23" fillId="3" borderId="0"/>
    <xf numFmtId="0" fontId="24" fillId="0" borderId="0" applyNumberFormat="0" applyFill="0" applyBorder="0" applyAlignment="0" applyProtection="0">
      <alignment vertical="top"/>
      <protection locked="0"/>
    </xf>
    <xf numFmtId="171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10" fontId="0" fillId="0" borderId="0" xfId="0" applyNumberFormat="1"/>
    <xf numFmtId="9" fontId="0" fillId="0" borderId="0" xfId="2" applyFont="1"/>
    <xf numFmtId="0" fontId="0" fillId="0" borderId="0" xfId="0" applyFont="1"/>
    <xf numFmtId="9" fontId="0" fillId="0" borderId="0" xfId="0" applyNumberFormat="1"/>
    <xf numFmtId="165" fontId="0" fillId="0" borderId="0" xfId="1" applyFont="1"/>
    <xf numFmtId="0" fontId="3" fillId="0" borderId="0" xfId="0" applyFont="1"/>
    <xf numFmtId="165" fontId="0" fillId="0" borderId="0" xfId="0" applyNumberFormat="1"/>
    <xf numFmtId="165" fontId="3" fillId="0" borderId="0" xfId="1" applyFont="1"/>
    <xf numFmtId="165" fontId="3" fillId="0" borderId="0" xfId="0" applyNumberFormat="1" applyFont="1"/>
    <xf numFmtId="166" fontId="0" fillId="0" borderId="0" xfId="2" applyNumberFormat="1" applyFont="1"/>
    <xf numFmtId="10" fontId="0" fillId="0" borderId="0" xfId="2" applyNumberFormat="1" applyFont="1"/>
    <xf numFmtId="0" fontId="0" fillId="0" borderId="1" xfId="0" applyBorder="1"/>
    <xf numFmtId="165" fontId="0" fillId="0" borderId="1" xfId="0" applyNumberFormat="1" applyBorder="1"/>
    <xf numFmtId="0" fontId="2" fillId="0" borderId="0" xfId="3" applyFont="1"/>
    <xf numFmtId="165" fontId="2" fillId="0" borderId="0" xfId="1" applyFont="1"/>
    <xf numFmtId="165" fontId="2" fillId="0" borderId="0" xfId="3" applyNumberFormat="1" applyFont="1"/>
    <xf numFmtId="166" fontId="0" fillId="0" borderId="0" xfId="0" applyNumberForma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1" applyFont="1" applyAlignment="1" applyProtection="1">
      <alignment horizontal="right"/>
      <protection locked="0"/>
    </xf>
    <xf numFmtId="0" fontId="0" fillId="9" borderId="0" xfId="0" applyFill="1"/>
    <xf numFmtId="0" fontId="24" fillId="0" borderId="0" xfId="43" applyAlignment="1" applyProtection="1"/>
    <xf numFmtId="0" fontId="16" fillId="0" borderId="0" xfId="25"/>
    <xf numFmtId="0" fontId="16" fillId="0" borderId="0" xfId="25" applyAlignment="1"/>
    <xf numFmtId="2" fontId="16" fillId="0" borderId="0" xfId="25" applyNumberFormat="1"/>
    <xf numFmtId="0" fontId="16" fillId="10" borderId="0" xfId="25" applyFill="1"/>
    <xf numFmtId="1" fontId="2" fillId="0" borderId="0" xfId="3" applyNumberFormat="1" applyFont="1"/>
    <xf numFmtId="9" fontId="2" fillId="0" borderId="0" xfId="3" applyNumberFormat="1" applyFont="1"/>
    <xf numFmtId="9" fontId="2" fillId="0" borderId="0" xfId="2" applyFont="1"/>
    <xf numFmtId="10" fontId="2" fillId="0" borderId="0" xfId="3" applyNumberFormat="1" applyFont="1"/>
    <xf numFmtId="166" fontId="2" fillId="0" borderId="0" xfId="2" applyNumberFormat="1" applyFont="1"/>
    <xf numFmtId="10" fontId="2" fillId="0" borderId="0" xfId="2" applyNumberFormat="1" applyFont="1"/>
    <xf numFmtId="169" fontId="2" fillId="0" borderId="0" xfId="3" applyNumberFormat="1" applyFont="1"/>
    <xf numFmtId="166" fontId="2" fillId="0" borderId="0" xfId="3" applyNumberFormat="1" applyFont="1"/>
    <xf numFmtId="170" fontId="2" fillId="0" borderId="0" xfId="3" applyNumberFormat="1" applyFont="1"/>
    <xf numFmtId="0" fontId="0" fillId="0" borderId="0" xfId="0" applyAlignment="1"/>
    <xf numFmtId="0" fontId="0" fillId="0" borderId="0" xfId="0" applyFont="1" applyAlignmen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3" fontId="0" fillId="0" borderId="1" xfId="0" applyNumberFormat="1" applyBorder="1"/>
    <xf numFmtId="0" fontId="1" fillId="0" borderId="0" xfId="3" applyFont="1"/>
    <xf numFmtId="9" fontId="0" fillId="0" borderId="0" xfId="2" applyNumberFormat="1" applyFont="1"/>
    <xf numFmtId="0" fontId="2" fillId="0" borderId="0" xfId="3" applyFont="1" applyFill="1"/>
    <xf numFmtId="165" fontId="0" fillId="0" borderId="0" xfId="0" applyNumberFormat="1" applyBorder="1"/>
    <xf numFmtId="0" fontId="0" fillId="0" borderId="0" xfId="0" applyAlignment="1">
      <alignment horizontal="right"/>
    </xf>
    <xf numFmtId="0" fontId="25" fillId="0" borderId="0" xfId="0" applyFont="1"/>
    <xf numFmtId="165" fontId="25" fillId="0" borderId="0" xfId="1" applyFont="1"/>
    <xf numFmtId="9" fontId="25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3" applyFont="1" applyAlignment="1"/>
    <xf numFmtId="165" fontId="2" fillId="0" borderId="0" xfId="1" applyFont="1" applyAlignment="1"/>
    <xf numFmtId="165" fontId="2" fillId="0" borderId="0" xfId="3" applyNumberFormat="1" applyFont="1" applyAlignment="1"/>
    <xf numFmtId="0" fontId="2" fillId="0" borderId="0" xfId="3" applyFont="1" applyFill="1" applyAlignment="1"/>
    <xf numFmtId="165" fontId="2" fillId="0" borderId="0" xfId="1" applyFont="1" applyFill="1" applyAlignment="1"/>
    <xf numFmtId="0" fontId="2" fillId="0" borderId="0" xfId="3" applyFont="1" applyAlignment="1">
      <alignment horizontal="left" indent="2"/>
    </xf>
    <xf numFmtId="0" fontId="1" fillId="0" borderId="0" xfId="3" applyFont="1" applyAlignment="1"/>
    <xf numFmtId="0" fontId="0" fillId="0" borderId="0" xfId="0" applyBorder="1"/>
    <xf numFmtId="0" fontId="1" fillId="0" borderId="0" xfId="3" applyFont="1" applyAlignment="1">
      <alignment horizontal="left" indent="2"/>
    </xf>
    <xf numFmtId="165" fontId="1" fillId="0" borderId="0" xfId="3" applyNumberFormat="1" applyFont="1"/>
    <xf numFmtId="0" fontId="1" fillId="0" borderId="0" xfId="0" applyFont="1" applyAlignment="1"/>
    <xf numFmtId="2" fontId="0" fillId="0" borderId="0" xfId="0" applyNumberFormat="1" applyAlignment="1"/>
    <xf numFmtId="2" fontId="1" fillId="0" borderId="0" xfId="0" applyNumberFormat="1" applyFont="1" applyAlignment="1"/>
    <xf numFmtId="164" fontId="0" fillId="0" borderId="0" xfId="0" applyNumberFormat="1" applyAlignment="1"/>
    <xf numFmtId="10" fontId="0" fillId="0" borderId="0" xfId="0" applyNumberFormat="1" applyAlignment="1"/>
    <xf numFmtId="2" fontId="0" fillId="0" borderId="0" xfId="0" applyNumberFormat="1" applyFont="1" applyAlignment="1"/>
    <xf numFmtId="167" fontId="0" fillId="0" borderId="0" xfId="1" applyNumberFormat="1" applyFont="1" applyAlignment="1"/>
    <xf numFmtId="10" fontId="0" fillId="0" borderId="0" xfId="2" applyNumberFormat="1" applyFont="1" applyAlignment="1"/>
    <xf numFmtId="166" fontId="0" fillId="0" borderId="0" xfId="2" applyNumberFormat="1" applyFont="1" applyAlignment="1"/>
    <xf numFmtId="166" fontId="0" fillId="0" borderId="0" xfId="0" applyNumberFormat="1" applyAlignment="1"/>
    <xf numFmtId="9" fontId="0" fillId="9" borderId="0" xfId="2" applyFont="1" applyFill="1"/>
    <xf numFmtId="1" fontId="0" fillId="0" borderId="0" xfId="0" applyNumberFormat="1"/>
    <xf numFmtId="165" fontId="0" fillId="0" borderId="0" xfId="1" applyFont="1" applyAlignment="1"/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6" fillId="0" borderId="0" xfId="25" applyFont="1"/>
    <xf numFmtId="0" fontId="2" fillId="0" borderId="0" xfId="3" applyFont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/>
    <xf numFmtId="166" fontId="0" fillId="0" borderId="9" xfId="2" applyNumberFormat="1" applyFont="1" applyBorder="1" applyAlignment="1"/>
    <xf numFmtId="9" fontId="27" fillId="0" borderId="0" xfId="3" applyNumberFormat="1" applyFont="1" applyFill="1"/>
    <xf numFmtId="166" fontId="2" fillId="0" borderId="0" xfId="3" applyNumberFormat="1" applyFont="1" applyFill="1"/>
    <xf numFmtId="9" fontId="2" fillId="0" borderId="0" xfId="2" applyFont="1" applyFill="1"/>
    <xf numFmtId="9" fontId="2" fillId="0" borderId="0" xfId="3" applyNumberFormat="1" applyFont="1" applyFill="1"/>
  </cellXfs>
  <cellStyles count="46">
    <cellStyle name="bin" xfId="5"/>
    <cellStyle name="cell" xfId="6"/>
    <cellStyle name="Col&amp;RowHeadings" xfId="7"/>
    <cellStyle name="ColCodes" xfId="8"/>
    <cellStyle name="ColTitles" xfId="9"/>
    <cellStyle name="column" xfId="10"/>
    <cellStyle name="Comma [0]" xfId="1" builtinId="6" customBuiltin="1"/>
    <cellStyle name="Comma [0] 2" xfId="4"/>
    <cellStyle name="Comma 2" xfId="11"/>
    <cellStyle name="Comma 3" xfId="44"/>
    <cellStyle name="DataEntryCells" xfId="12"/>
    <cellStyle name="formula" xfId="13"/>
    <cellStyle name="gap" xfId="14"/>
    <cellStyle name="GreyBackground" xfId="15"/>
    <cellStyle name="Hyperlink" xfId="43" builtinId="8"/>
    <cellStyle name="Hyperlink 2" xfId="16"/>
    <cellStyle name="ISC" xfId="17"/>
    <cellStyle name="level1a" xfId="18"/>
    <cellStyle name="level2" xfId="19"/>
    <cellStyle name="level2a" xfId="20"/>
    <cellStyle name="level3" xfId="21"/>
    <cellStyle name="Migliaia (0)_conti99" xfId="22"/>
    <cellStyle name="Normal" xfId="0" builtinId="0"/>
    <cellStyle name="Normal 2" xfId="23"/>
    <cellStyle name="Normal 2 2" xfId="24"/>
    <cellStyle name="Normal 2 3" xfId="25"/>
    <cellStyle name="Normal 2_AUG_TabChap2" xfId="26"/>
    <cellStyle name="Normal 3" xfId="27"/>
    <cellStyle name="Normal 4" xfId="3"/>
    <cellStyle name="Notes" xfId="28"/>
    <cellStyle name="Percent" xfId="2" builtinId="5"/>
    <cellStyle name="Percent 2" xfId="45"/>
    <cellStyle name="Prozent_SubCatperStud" xfId="29"/>
    <cellStyle name="row" xfId="30"/>
    <cellStyle name="RowCodes" xfId="31"/>
    <cellStyle name="Row-Col Headings" xfId="32"/>
    <cellStyle name="RowTitles_CENTRAL_GOVT" xfId="33"/>
    <cellStyle name="RowTitles-Col2" xfId="34"/>
    <cellStyle name="RowTitles-Detail" xfId="35"/>
    <cellStyle name="Standard_Info" xfId="36"/>
    <cellStyle name="Style 21" xfId="37"/>
    <cellStyle name="Style 22" xfId="38"/>
    <cellStyle name="Style 23" xfId="39"/>
    <cellStyle name="Style 24" xfId="40"/>
    <cellStyle name="temp" xfId="41"/>
    <cellStyle name="title1" xfId="42"/>
  </cellStyles>
  <dxfs count="0"/>
  <tableStyles count="0" defaultTableStyle="TableStyleMedium2" defaultPivotStyle="PivotStyleLight16"/>
  <colors>
    <mruColors>
      <color rgb="FF4F81BD"/>
      <color rgb="FF4172AD"/>
      <color rgb="FF3E6C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ecd-ilibrary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tabSelected="1" zoomScale="85" zoomScaleNormal="85" workbookViewId="0"/>
  </sheetViews>
  <sheetFormatPr defaultRowHeight="14.4" x14ac:dyDescent="0.3"/>
  <cols>
    <col min="1" max="1" width="3.21875" customWidth="1"/>
    <col min="2" max="2" width="11.77734375" customWidth="1"/>
    <col min="3" max="3" width="36.88671875" bestFit="1" customWidth="1"/>
    <col min="15" max="15" width="9.6640625" customWidth="1"/>
  </cols>
  <sheetData>
    <row r="2" spans="2:4" x14ac:dyDescent="0.3">
      <c r="B2" s="1" t="s">
        <v>386</v>
      </c>
    </row>
    <row r="3" spans="2:4" x14ac:dyDescent="0.3">
      <c r="B3" s="83" t="s">
        <v>387</v>
      </c>
      <c r="C3" t="s">
        <v>378</v>
      </c>
    </row>
    <row r="4" spans="2:4" x14ac:dyDescent="0.3">
      <c r="B4" s="83" t="s">
        <v>388</v>
      </c>
      <c r="C4" t="s">
        <v>379</v>
      </c>
    </row>
    <row r="5" spans="2:4" x14ac:dyDescent="0.3">
      <c r="B5" s="83" t="s">
        <v>389</v>
      </c>
      <c r="C5" t="s">
        <v>380</v>
      </c>
      <c r="D5" s="4"/>
    </row>
    <row r="6" spans="2:4" x14ac:dyDescent="0.3">
      <c r="B6" s="83" t="s">
        <v>390</v>
      </c>
      <c r="C6" t="s">
        <v>381</v>
      </c>
    </row>
    <row r="7" spans="2:4" x14ac:dyDescent="0.3">
      <c r="B7" s="83" t="s">
        <v>391</v>
      </c>
      <c r="C7" t="s">
        <v>382</v>
      </c>
    </row>
    <row r="8" spans="2:4" x14ac:dyDescent="0.3">
      <c r="B8" s="83" t="s">
        <v>392</v>
      </c>
      <c r="C8" t="s">
        <v>383</v>
      </c>
    </row>
    <row r="9" spans="2:4" x14ac:dyDescent="0.3">
      <c r="B9" s="83" t="s">
        <v>393</v>
      </c>
      <c r="C9" t="s">
        <v>384</v>
      </c>
    </row>
    <row r="10" spans="2:4" x14ac:dyDescent="0.3">
      <c r="B10" s="83" t="s">
        <v>394</v>
      </c>
      <c r="C10" t="s">
        <v>385</v>
      </c>
    </row>
    <row r="11" spans="2:4" x14ac:dyDescent="0.3">
      <c r="B11" s="51"/>
    </row>
    <row r="12" spans="2:4" x14ac:dyDescent="0.3">
      <c r="B12" s="81" t="s">
        <v>348</v>
      </c>
      <c r="C12" t="s">
        <v>24</v>
      </c>
    </row>
    <row r="13" spans="2:4" x14ac:dyDescent="0.3">
      <c r="B13" t="s">
        <v>375</v>
      </c>
      <c r="C13" t="s">
        <v>376</v>
      </c>
    </row>
    <row r="14" spans="2:4" x14ac:dyDescent="0.3">
      <c r="B14" t="s">
        <v>237</v>
      </c>
      <c r="C14" t="s">
        <v>377</v>
      </c>
    </row>
    <row r="15" spans="2:4" x14ac:dyDescent="0.3">
      <c r="B15" s="51"/>
    </row>
    <row r="16" spans="2:4" x14ac:dyDescent="0.3">
      <c r="B16" s="1" t="s">
        <v>395</v>
      </c>
      <c r="C16" s="52" t="s">
        <v>349</v>
      </c>
    </row>
    <row r="17" spans="3:3" x14ac:dyDescent="0.3">
      <c r="C17" s="23" t="s">
        <v>350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4"/>
  <sheetViews>
    <sheetView showGridLines="0" zoomScale="85" zoomScaleNormal="85" workbookViewId="0"/>
  </sheetViews>
  <sheetFormatPr defaultRowHeight="14.4" x14ac:dyDescent="0.3"/>
  <cols>
    <col min="1" max="1" width="3.44140625" customWidth="1"/>
    <col min="2" max="2" width="32.33203125" customWidth="1"/>
    <col min="3" max="3" width="20.21875" hidden="1" customWidth="1"/>
    <col min="4" max="4" width="9.44140625" hidden="1" customWidth="1"/>
    <col min="5" max="5" width="7.5546875" hidden="1" customWidth="1"/>
    <col min="6" max="6" width="7.5546875" style="4" customWidth="1"/>
    <col min="7" max="7" width="8.6640625" hidden="1" customWidth="1"/>
    <col min="8" max="8" width="2.88671875" customWidth="1"/>
    <col min="9" max="9" width="39.109375" customWidth="1"/>
    <col min="11" max="12" width="10" bestFit="1" customWidth="1"/>
    <col min="13" max="13" width="3.88671875" customWidth="1"/>
    <col min="14" max="14" width="14.109375" bestFit="1" customWidth="1"/>
    <col min="15" max="15" width="10" bestFit="1" customWidth="1"/>
    <col min="16" max="16" width="3.21875" customWidth="1"/>
    <col min="17" max="17" width="40" bestFit="1" customWidth="1"/>
  </cols>
  <sheetData>
    <row r="2" spans="2:12" x14ac:dyDescent="0.3">
      <c r="B2" t="s">
        <v>275</v>
      </c>
      <c r="I2" t="s">
        <v>322</v>
      </c>
    </row>
    <row r="4" spans="2:12" x14ac:dyDescent="0.3">
      <c r="B4" t="s">
        <v>233</v>
      </c>
      <c r="C4" t="s">
        <v>234</v>
      </c>
      <c r="I4" t="s">
        <v>276</v>
      </c>
    </row>
    <row r="5" spans="2:12" x14ac:dyDescent="0.3">
      <c r="B5" t="s">
        <v>235</v>
      </c>
      <c r="C5" t="s">
        <v>236</v>
      </c>
      <c r="D5" t="s">
        <v>236</v>
      </c>
      <c r="E5" t="s">
        <v>237</v>
      </c>
      <c r="F5" s="1" t="s">
        <v>238</v>
      </c>
      <c r="G5" t="s">
        <v>239</v>
      </c>
    </row>
    <row r="6" spans="2:12" x14ac:dyDescent="0.3">
      <c r="C6">
        <v>2010</v>
      </c>
      <c r="D6">
        <v>2011</v>
      </c>
      <c r="E6">
        <v>2012</v>
      </c>
      <c r="F6" s="1">
        <v>2012</v>
      </c>
      <c r="G6">
        <v>2013</v>
      </c>
      <c r="I6" t="s">
        <v>277</v>
      </c>
    </row>
    <row r="7" spans="2:12" x14ac:dyDescent="0.3">
      <c r="B7" t="s">
        <v>240</v>
      </c>
      <c r="C7" s="40">
        <v>416909</v>
      </c>
      <c r="D7" s="40">
        <v>442028</v>
      </c>
      <c r="E7" s="40">
        <v>472533</v>
      </c>
      <c r="F7" s="42">
        <v>479863</v>
      </c>
      <c r="G7" s="40">
        <v>508828</v>
      </c>
    </row>
    <row r="8" spans="2:12" x14ac:dyDescent="0.3">
      <c r="B8" t="s">
        <v>241</v>
      </c>
      <c r="C8" s="40">
        <v>150143</v>
      </c>
      <c r="D8" s="40">
        <v>156395</v>
      </c>
      <c r="E8" s="40">
        <v>162268</v>
      </c>
      <c r="F8" s="42">
        <v>169478</v>
      </c>
      <c r="G8" s="40">
        <v>172373</v>
      </c>
    </row>
    <row r="9" spans="2:12" x14ac:dyDescent="0.3">
      <c r="B9" t="s">
        <v>242</v>
      </c>
      <c r="C9" s="40">
        <v>121700</v>
      </c>
      <c r="D9" s="40">
        <v>114350</v>
      </c>
      <c r="E9" s="40">
        <v>119900</v>
      </c>
      <c r="F9" s="42">
        <v>122400</v>
      </c>
      <c r="G9" s="40">
        <v>125800</v>
      </c>
      <c r="I9" t="s">
        <v>278</v>
      </c>
    </row>
    <row r="10" spans="2:12" x14ac:dyDescent="0.3">
      <c r="B10" t="s">
        <v>243</v>
      </c>
      <c r="C10" s="40">
        <v>93782</v>
      </c>
      <c r="D10" s="40">
        <v>97389</v>
      </c>
      <c r="E10" s="40">
        <v>98400</v>
      </c>
      <c r="F10" s="42">
        <v>103900</v>
      </c>
      <c r="G10" s="40">
        <v>108500</v>
      </c>
      <c r="I10" t="s">
        <v>279</v>
      </c>
    </row>
    <row r="11" spans="2:12" x14ac:dyDescent="0.3">
      <c r="B11" t="s">
        <v>244</v>
      </c>
      <c r="C11" s="40">
        <v>27918</v>
      </c>
      <c r="D11" s="40">
        <v>16961</v>
      </c>
      <c r="E11" s="40">
        <v>21500</v>
      </c>
      <c r="F11" s="42">
        <v>18500</v>
      </c>
      <c r="G11" s="40">
        <v>17300</v>
      </c>
    </row>
    <row r="12" spans="2:12" x14ac:dyDescent="0.3">
      <c r="B12" t="s">
        <v>245</v>
      </c>
      <c r="C12" s="40">
        <v>18413</v>
      </c>
      <c r="D12" s="40">
        <v>33449</v>
      </c>
      <c r="E12" s="40">
        <v>34000</v>
      </c>
      <c r="F12" s="42">
        <v>36500</v>
      </c>
      <c r="G12" s="40">
        <v>35400</v>
      </c>
      <c r="I12" t="s">
        <v>241</v>
      </c>
    </row>
    <row r="13" spans="2:12" x14ac:dyDescent="0.3">
      <c r="B13" t="s">
        <v>246</v>
      </c>
      <c r="C13" s="40">
        <v>10030</v>
      </c>
      <c r="D13" s="40">
        <v>8596</v>
      </c>
      <c r="E13" s="40">
        <v>8368</v>
      </c>
      <c r="F13" s="42">
        <v>10578</v>
      </c>
      <c r="G13" s="40">
        <v>11173</v>
      </c>
      <c r="I13" t="s">
        <v>280</v>
      </c>
      <c r="K13" s="44">
        <v>98400</v>
      </c>
      <c r="L13" s="40">
        <v>94400</v>
      </c>
    </row>
    <row r="14" spans="2:12" x14ac:dyDescent="0.3">
      <c r="B14" t="s">
        <v>247</v>
      </c>
      <c r="C14" s="40">
        <v>4805</v>
      </c>
      <c r="D14" s="40">
        <v>3400</v>
      </c>
      <c r="E14" s="40">
        <v>2610</v>
      </c>
      <c r="F14" s="42">
        <v>4780</v>
      </c>
      <c r="G14" s="40">
        <v>5040</v>
      </c>
      <c r="I14" t="s">
        <v>281</v>
      </c>
      <c r="K14" s="44">
        <v>98400</v>
      </c>
      <c r="L14" s="40">
        <v>94400</v>
      </c>
    </row>
    <row r="15" spans="2:12" x14ac:dyDescent="0.3">
      <c r="B15" t="s">
        <v>248</v>
      </c>
      <c r="C15" s="40">
        <v>3695</v>
      </c>
      <c r="D15" s="40">
        <v>3720</v>
      </c>
      <c r="E15" s="40">
        <v>4090</v>
      </c>
      <c r="F15" s="42">
        <v>4130</v>
      </c>
      <c r="G15" s="40">
        <v>4380</v>
      </c>
      <c r="I15" t="s">
        <v>282</v>
      </c>
      <c r="K15" s="44">
        <v>34000</v>
      </c>
      <c r="L15" s="40">
        <v>30600</v>
      </c>
    </row>
    <row r="16" spans="2:12" x14ac:dyDescent="0.3">
      <c r="B16" t="s">
        <v>249</v>
      </c>
      <c r="C16" s="40">
        <v>1530</v>
      </c>
      <c r="D16" s="40">
        <v>1476</v>
      </c>
      <c r="E16" s="40">
        <v>1668</v>
      </c>
      <c r="F16" s="42">
        <v>1668</v>
      </c>
      <c r="G16" s="40">
        <v>1753</v>
      </c>
      <c r="I16" t="s">
        <v>283</v>
      </c>
      <c r="K16" s="44">
        <v>34000</v>
      </c>
      <c r="L16" s="40">
        <v>30600</v>
      </c>
    </row>
    <row r="17" spans="2:12" x14ac:dyDescent="0.3">
      <c r="B17" t="s">
        <v>250</v>
      </c>
      <c r="C17" s="40">
        <v>61748</v>
      </c>
      <c r="D17" s="40">
        <v>64847</v>
      </c>
      <c r="E17" s="40">
        <v>64026</v>
      </c>
      <c r="F17" s="42">
        <v>65735</v>
      </c>
      <c r="G17" s="40">
        <v>70572</v>
      </c>
      <c r="I17" t="s">
        <v>284</v>
      </c>
      <c r="K17" s="44">
        <v>21500</v>
      </c>
      <c r="L17" s="40">
        <v>19000</v>
      </c>
    </row>
    <row r="18" spans="2:12" x14ac:dyDescent="0.3">
      <c r="B18" t="s">
        <v>251</v>
      </c>
      <c r="C18" s="40">
        <v>4319</v>
      </c>
      <c r="D18" s="40">
        <v>4475</v>
      </c>
      <c r="E18" s="40">
        <v>10283</v>
      </c>
      <c r="F18" s="42">
        <v>7943</v>
      </c>
      <c r="G18" s="40">
        <v>11850</v>
      </c>
      <c r="I18" t="s">
        <v>285</v>
      </c>
      <c r="K18" s="44">
        <v>2610</v>
      </c>
      <c r="L18" s="40">
        <v>2490</v>
      </c>
    </row>
    <row r="19" spans="2:12" x14ac:dyDescent="0.3">
      <c r="B19" t="s">
        <v>252</v>
      </c>
      <c r="C19" s="40">
        <v>9662</v>
      </c>
      <c r="D19" s="40">
        <v>11065</v>
      </c>
      <c r="E19" s="40">
        <v>14005</v>
      </c>
      <c r="F19" s="42">
        <v>13725</v>
      </c>
      <c r="G19" s="40">
        <v>15319</v>
      </c>
      <c r="I19" t="s">
        <v>286</v>
      </c>
      <c r="K19" s="44">
        <v>24110</v>
      </c>
      <c r="L19" s="44">
        <v>21490</v>
      </c>
    </row>
    <row r="20" spans="2:12" x14ac:dyDescent="0.3">
      <c r="B20" t="s">
        <v>253</v>
      </c>
      <c r="C20" s="40">
        <v>189321</v>
      </c>
      <c r="D20" s="40">
        <v>202134</v>
      </c>
      <c r="E20" s="40">
        <v>216943</v>
      </c>
      <c r="F20" s="42">
        <v>217723</v>
      </c>
      <c r="G20" s="40">
        <v>235868</v>
      </c>
      <c r="I20" t="s">
        <v>241</v>
      </c>
      <c r="K20" s="44">
        <v>156510</v>
      </c>
      <c r="L20" s="44">
        <v>146490</v>
      </c>
    </row>
    <row r="21" spans="2:12" x14ac:dyDescent="0.3">
      <c r="B21" s="1" t="s">
        <v>254</v>
      </c>
      <c r="C21" s="41">
        <v>123976</v>
      </c>
      <c r="D21" s="41">
        <v>131404</v>
      </c>
      <c r="E21" s="41">
        <v>142600</v>
      </c>
      <c r="F21" s="41">
        <v>142600</v>
      </c>
      <c r="G21" s="40">
        <v>154500</v>
      </c>
    </row>
    <row r="22" spans="2:12" x14ac:dyDescent="0.3">
      <c r="B22" t="s">
        <v>255</v>
      </c>
      <c r="C22" s="40">
        <v>26803</v>
      </c>
      <c r="D22" s="40">
        <v>29087</v>
      </c>
      <c r="E22" s="40">
        <v>31834</v>
      </c>
      <c r="F22" s="42">
        <v>31634</v>
      </c>
      <c r="G22" s="40">
        <v>35085</v>
      </c>
      <c r="I22" t="s">
        <v>251</v>
      </c>
    </row>
    <row r="23" spans="2:12" x14ac:dyDescent="0.3">
      <c r="B23" t="s">
        <v>256</v>
      </c>
      <c r="C23" s="40">
        <v>1817</v>
      </c>
      <c r="D23" s="40">
        <v>2891</v>
      </c>
      <c r="E23" s="40">
        <v>3100</v>
      </c>
      <c r="F23" s="42">
        <v>3600</v>
      </c>
      <c r="G23" s="40">
        <v>4700</v>
      </c>
      <c r="I23" t="s">
        <v>287</v>
      </c>
      <c r="K23">
        <v>448</v>
      </c>
      <c r="L23">
        <v>445</v>
      </c>
    </row>
    <row r="24" spans="2:12" x14ac:dyDescent="0.3">
      <c r="B24" t="s">
        <v>257</v>
      </c>
      <c r="C24" s="40">
        <v>4392</v>
      </c>
      <c r="D24" s="40">
        <v>4670</v>
      </c>
      <c r="E24" s="40">
        <v>4900</v>
      </c>
      <c r="F24" s="42">
        <v>4900</v>
      </c>
      <c r="G24" s="40">
        <v>5000</v>
      </c>
      <c r="I24" t="s">
        <v>288</v>
      </c>
      <c r="K24" s="44">
        <v>4900</v>
      </c>
      <c r="L24" s="44">
        <v>4500</v>
      </c>
    </row>
    <row r="25" spans="2:12" x14ac:dyDescent="0.3">
      <c r="B25" t="s">
        <v>258</v>
      </c>
      <c r="C25" s="40">
        <v>7272</v>
      </c>
      <c r="D25" s="40">
        <v>7131</v>
      </c>
      <c r="E25" s="40">
        <v>7910</v>
      </c>
      <c r="F25" s="42">
        <v>7700</v>
      </c>
      <c r="G25" s="40">
        <v>8100</v>
      </c>
      <c r="I25" t="s">
        <v>251</v>
      </c>
      <c r="K25" s="44">
        <v>5348</v>
      </c>
      <c r="L25" s="44">
        <v>4945</v>
      </c>
    </row>
    <row r="26" spans="2:12" x14ac:dyDescent="0.3">
      <c r="B26" t="s">
        <v>259</v>
      </c>
      <c r="C26" s="40">
        <v>6417</v>
      </c>
      <c r="D26" s="40">
        <v>6441</v>
      </c>
      <c r="E26" s="40">
        <v>6750</v>
      </c>
      <c r="F26" s="42">
        <v>6750</v>
      </c>
      <c r="G26" s="40">
        <v>7300</v>
      </c>
    </row>
    <row r="27" spans="2:12" x14ac:dyDescent="0.3">
      <c r="B27" t="s">
        <v>260</v>
      </c>
      <c r="C27" s="40">
        <v>8759</v>
      </c>
      <c r="D27" s="40">
        <v>9683</v>
      </c>
      <c r="E27" s="40">
        <v>8538</v>
      </c>
      <c r="F27" s="42">
        <v>9228</v>
      </c>
      <c r="G27" s="40">
        <v>9514</v>
      </c>
      <c r="I27" t="s">
        <v>252</v>
      </c>
    </row>
    <row r="28" spans="2:12" x14ac:dyDescent="0.3">
      <c r="B28" t="s">
        <v>261</v>
      </c>
      <c r="C28" s="40">
        <v>5942</v>
      </c>
      <c r="D28" s="40">
        <v>6227</v>
      </c>
      <c r="E28" s="40">
        <v>6600</v>
      </c>
      <c r="F28" s="42">
        <v>6600</v>
      </c>
      <c r="G28" s="40">
        <v>7020</v>
      </c>
      <c r="I28" t="s">
        <v>289</v>
      </c>
      <c r="K28" s="44">
        <v>7060</v>
      </c>
      <c r="L28" s="44">
        <v>6670</v>
      </c>
    </row>
    <row r="29" spans="2:12" x14ac:dyDescent="0.3">
      <c r="B29" t="s">
        <v>262</v>
      </c>
      <c r="C29">
        <v>617</v>
      </c>
      <c r="D29">
        <v>707</v>
      </c>
      <c r="E29">
        <v>700</v>
      </c>
      <c r="F29" s="4">
        <v>700</v>
      </c>
      <c r="G29">
        <v>760</v>
      </c>
      <c r="I29" t="s">
        <v>290</v>
      </c>
      <c r="K29" s="44">
        <v>3200</v>
      </c>
      <c r="L29" s="44">
        <v>3200</v>
      </c>
    </row>
    <row r="30" spans="2:12" x14ac:dyDescent="0.3">
      <c r="B30" t="s">
        <v>263</v>
      </c>
      <c r="C30" s="40">
        <v>3327</v>
      </c>
      <c r="D30" s="40">
        <v>3895</v>
      </c>
      <c r="E30" s="40">
        <v>4011</v>
      </c>
      <c r="F30" s="42">
        <v>4011</v>
      </c>
      <c r="G30" s="40">
        <v>3889</v>
      </c>
      <c r="I30" t="s">
        <v>291</v>
      </c>
      <c r="K30" s="44">
        <v>3200</v>
      </c>
      <c r="L30" s="44">
        <v>3200</v>
      </c>
    </row>
    <row r="31" spans="2:12" x14ac:dyDescent="0.3">
      <c r="B31" t="s">
        <v>264</v>
      </c>
      <c r="C31" s="40">
        <v>1716</v>
      </c>
      <c r="D31" s="40">
        <v>3111</v>
      </c>
      <c r="E31" s="40">
        <v>5008</v>
      </c>
      <c r="F31" s="42">
        <v>5259</v>
      </c>
      <c r="G31" s="40">
        <v>2847</v>
      </c>
      <c r="I31" t="s">
        <v>292</v>
      </c>
      <c r="K31">
        <v>160</v>
      </c>
      <c r="L31">
        <v>160</v>
      </c>
    </row>
    <row r="32" spans="2:12" x14ac:dyDescent="0.3">
      <c r="B32" t="s">
        <v>265</v>
      </c>
      <c r="C32" s="40">
        <v>40988</v>
      </c>
      <c r="D32" s="40">
        <v>34980</v>
      </c>
      <c r="E32" s="40">
        <v>39053</v>
      </c>
      <c r="F32" s="42">
        <v>49141</v>
      </c>
      <c r="G32" s="40">
        <v>50637</v>
      </c>
      <c r="I32" t="s">
        <v>293</v>
      </c>
      <c r="K32">
        <v>138</v>
      </c>
      <c r="L32">
        <v>138</v>
      </c>
    </row>
    <row r="33" spans="2:19" x14ac:dyDescent="0.3">
      <c r="B33" t="s">
        <v>266</v>
      </c>
      <c r="C33" s="40">
        <v>1936</v>
      </c>
      <c r="D33" s="40">
        <v>2038</v>
      </c>
      <c r="E33" s="40">
        <v>3157</v>
      </c>
      <c r="F33" s="42">
        <v>6445</v>
      </c>
      <c r="G33" s="40">
        <v>2946</v>
      </c>
      <c r="I33" t="s">
        <v>294</v>
      </c>
      <c r="K33">
        <v>247</v>
      </c>
      <c r="L33">
        <v>247</v>
      </c>
    </row>
    <row r="34" spans="2:19" x14ac:dyDescent="0.3">
      <c r="B34" t="s">
        <v>267</v>
      </c>
      <c r="C34" s="40">
        <v>29255</v>
      </c>
      <c r="D34" s="40">
        <v>19369</v>
      </c>
      <c r="E34" s="40">
        <v>21128</v>
      </c>
      <c r="F34" s="42">
        <v>23345</v>
      </c>
      <c r="G34" s="40">
        <v>24916</v>
      </c>
      <c r="I34" t="s">
        <v>252</v>
      </c>
      <c r="K34" s="44">
        <v>14005</v>
      </c>
      <c r="L34" s="44">
        <v>13615</v>
      </c>
    </row>
    <row r="35" spans="2:19" x14ac:dyDescent="0.3">
      <c r="B35" t="s">
        <v>268</v>
      </c>
      <c r="C35" s="40">
        <v>2265</v>
      </c>
      <c r="D35" s="40">
        <v>3901</v>
      </c>
      <c r="E35" s="40">
        <v>8025</v>
      </c>
      <c r="F35" s="42">
        <v>12215</v>
      </c>
      <c r="G35" s="40">
        <v>15095</v>
      </c>
      <c r="R35" s="4" t="s">
        <v>330</v>
      </c>
      <c r="S35" s="4"/>
    </row>
    <row r="36" spans="2:19" x14ac:dyDescent="0.3">
      <c r="B36" t="s">
        <v>269</v>
      </c>
      <c r="C36">
        <v>143</v>
      </c>
      <c r="D36">
        <v>141</v>
      </c>
      <c r="E36">
        <v>71</v>
      </c>
      <c r="F36" s="4">
        <v>71</v>
      </c>
      <c r="G36">
        <v>71</v>
      </c>
      <c r="I36" s="1" t="s">
        <v>295</v>
      </c>
      <c r="N36" t="s">
        <v>150</v>
      </c>
      <c r="O36" s="44">
        <f>K37</f>
        <v>142600</v>
      </c>
      <c r="Q36" s="1" t="s">
        <v>311</v>
      </c>
      <c r="R36" s="4">
        <v>2011</v>
      </c>
      <c r="S36" s="4" t="s">
        <v>331</v>
      </c>
    </row>
    <row r="37" spans="2:19" x14ac:dyDescent="0.3">
      <c r="B37" t="s">
        <v>270</v>
      </c>
      <c r="C37" s="40">
        <v>5081</v>
      </c>
      <c r="D37" s="40">
        <v>5558</v>
      </c>
      <c r="E37" s="40">
        <v>5071</v>
      </c>
      <c r="F37" s="42">
        <v>5465</v>
      </c>
      <c r="G37" s="40">
        <v>5968</v>
      </c>
      <c r="I37" s="1" t="s">
        <v>18</v>
      </c>
      <c r="J37" s="1"/>
      <c r="K37" s="45">
        <v>142600</v>
      </c>
      <c r="L37" s="44">
        <v>138000</v>
      </c>
      <c r="N37" t="s">
        <v>230</v>
      </c>
      <c r="O37" s="6">
        <f>K40+K41+K42+K43+K44+K45+K46+K47+K55+K56+K57+K58+K59+K60+K61+K62+K50+S45</f>
        <v>56657.386167146971</v>
      </c>
      <c r="Q37" t="s">
        <v>325</v>
      </c>
      <c r="R37" s="6">
        <v>1643</v>
      </c>
      <c r="S37" s="6">
        <f t="shared" ref="S37:S39" si="0">R37*$S$42/$R$43</f>
        <v>1790.7955948950184</v>
      </c>
    </row>
    <row r="38" spans="2:19" x14ac:dyDescent="0.3">
      <c r="B38" t="s">
        <v>166</v>
      </c>
      <c r="C38" s="40">
        <v>2308</v>
      </c>
      <c r="D38" s="40">
        <v>3974</v>
      </c>
      <c r="E38" s="40">
        <v>1600</v>
      </c>
      <c r="F38" s="42">
        <v>1600</v>
      </c>
      <c r="G38" s="40">
        <v>1640</v>
      </c>
      <c r="I38" t="s">
        <v>296</v>
      </c>
      <c r="K38" s="44">
        <v>3910</v>
      </c>
      <c r="L38" s="44">
        <v>3790</v>
      </c>
      <c r="N38" t="s">
        <v>323</v>
      </c>
      <c r="O38" s="6">
        <f>K48+K49+K51+K52+K39+K38</f>
        <v>9202</v>
      </c>
      <c r="Q38" t="s">
        <v>326</v>
      </c>
      <c r="R38" s="6">
        <v>1104</v>
      </c>
      <c r="S38" s="6">
        <f t="shared" si="0"/>
        <v>1203.3100041169205</v>
      </c>
    </row>
    <row r="39" spans="2:19" x14ac:dyDescent="0.3">
      <c r="B39" t="s">
        <v>271</v>
      </c>
      <c r="C39" s="40">
        <v>19675</v>
      </c>
      <c r="D39" s="40">
        <v>7876</v>
      </c>
      <c r="E39" s="40">
        <v>7600</v>
      </c>
      <c r="F39" s="4">
        <v>716</v>
      </c>
      <c r="G39" s="40">
        <v>8600</v>
      </c>
      <c r="I39" t="s">
        <v>297</v>
      </c>
      <c r="K39" s="44">
        <v>1750</v>
      </c>
      <c r="L39" s="44">
        <v>1720</v>
      </c>
      <c r="N39" t="s">
        <v>19</v>
      </c>
      <c r="O39" s="6">
        <f>S46</f>
        <v>3036.613832853026</v>
      </c>
      <c r="Q39" t="s">
        <v>327</v>
      </c>
      <c r="R39" s="6">
        <v>1682</v>
      </c>
      <c r="S39" s="6">
        <f t="shared" si="0"/>
        <v>1833.3038287361053</v>
      </c>
    </row>
    <row r="40" spans="2:19" x14ac:dyDescent="0.3">
      <c r="B40" t="s">
        <v>272</v>
      </c>
      <c r="C40" s="40">
        <v>1125</v>
      </c>
      <c r="D40" s="40">
        <v>1642</v>
      </c>
      <c r="E40" s="40">
        <v>3754</v>
      </c>
      <c r="F40" s="42">
        <v>3856</v>
      </c>
      <c r="G40" s="40">
        <v>2281</v>
      </c>
      <c r="I40" t="s">
        <v>298</v>
      </c>
      <c r="K40" s="44">
        <v>3100</v>
      </c>
      <c r="L40" s="44">
        <v>3100</v>
      </c>
      <c r="N40" t="s">
        <v>20</v>
      </c>
      <c r="O40" s="6">
        <f>O41-SUM(O36:O39)</f>
        <v>6227</v>
      </c>
      <c r="P40" s="8"/>
      <c r="Q40" t="s">
        <v>328</v>
      </c>
      <c r="R40" s="6">
        <v>429</v>
      </c>
      <c r="S40" s="6">
        <f>R40*$S$42/$R$43</f>
        <v>467.59057225195556</v>
      </c>
    </row>
    <row r="41" spans="2:19" x14ac:dyDescent="0.3">
      <c r="I41" t="s">
        <v>299</v>
      </c>
      <c r="K41" s="44">
        <v>4900</v>
      </c>
      <c r="L41" s="40">
        <v>4900</v>
      </c>
      <c r="N41" t="s">
        <v>324</v>
      </c>
      <c r="O41" s="40">
        <f>F20</f>
        <v>217723</v>
      </c>
      <c r="Q41" t="s">
        <v>329</v>
      </c>
      <c r="R41" s="6">
        <v>264</v>
      </c>
      <c r="S41" s="6" t="s">
        <v>335</v>
      </c>
    </row>
    <row r="42" spans="2:19" x14ac:dyDescent="0.3">
      <c r="B42" t="s">
        <v>273</v>
      </c>
      <c r="C42" s="40">
        <v>478697</v>
      </c>
      <c r="D42" s="40">
        <v>486526</v>
      </c>
      <c r="E42" s="40">
        <v>522939</v>
      </c>
      <c r="F42" s="42">
        <v>533576</v>
      </c>
      <c r="G42" s="40">
        <v>570345</v>
      </c>
      <c r="I42" t="s">
        <v>300</v>
      </c>
      <c r="K42" s="40">
        <v>7910</v>
      </c>
      <c r="L42" s="40">
        <v>7910</v>
      </c>
      <c r="Q42" t="s">
        <v>324</v>
      </c>
      <c r="R42" s="6">
        <f>SUM(R37:R41)</f>
        <v>5122</v>
      </c>
      <c r="S42" s="6">
        <f>K53</f>
        <v>5295</v>
      </c>
    </row>
    <row r="43" spans="2:19" x14ac:dyDescent="0.3">
      <c r="I43" t="s">
        <v>301</v>
      </c>
      <c r="K43" s="40">
        <v>3590</v>
      </c>
      <c r="L43" s="40">
        <v>3550</v>
      </c>
      <c r="Q43" t="s">
        <v>334</v>
      </c>
      <c r="R43" s="8">
        <f>R42-R41</f>
        <v>4858</v>
      </c>
    </row>
    <row r="44" spans="2:19" x14ac:dyDescent="0.3">
      <c r="B44" t="s">
        <v>274</v>
      </c>
      <c r="C44" s="40">
        <v>462143</v>
      </c>
      <c r="D44" s="40">
        <v>470811</v>
      </c>
      <c r="E44" s="40">
        <v>501368</v>
      </c>
      <c r="F44" s="42">
        <v>507931</v>
      </c>
      <c r="G44" s="40">
        <v>547659</v>
      </c>
      <c r="I44" t="s">
        <v>302</v>
      </c>
      <c r="K44" s="40">
        <v>6750</v>
      </c>
      <c r="L44" s="40">
        <v>6750</v>
      </c>
      <c r="Q44" s="1" t="s">
        <v>311</v>
      </c>
    </row>
    <row r="45" spans="2:19" x14ac:dyDescent="0.3">
      <c r="I45" t="s">
        <v>303</v>
      </c>
      <c r="K45" s="44">
        <v>11200</v>
      </c>
      <c r="L45" s="40">
        <v>11100</v>
      </c>
      <c r="Q45" t="s">
        <v>332</v>
      </c>
      <c r="S45" s="8">
        <f>S37+S40</f>
        <v>2258.386167146974</v>
      </c>
    </row>
    <row r="46" spans="2:19" x14ac:dyDescent="0.3">
      <c r="I46" t="s">
        <v>304</v>
      </c>
      <c r="K46" s="40">
        <v>5100</v>
      </c>
      <c r="L46" s="40">
        <v>5100</v>
      </c>
      <c r="Q46" t="s">
        <v>333</v>
      </c>
      <c r="S46" s="8">
        <f>S42-S45</f>
        <v>3036.613832853026</v>
      </c>
    </row>
    <row r="47" spans="2:19" x14ac:dyDescent="0.3">
      <c r="I47" t="s">
        <v>305</v>
      </c>
      <c r="K47" s="40">
        <v>2703</v>
      </c>
      <c r="L47" s="40">
        <v>2703</v>
      </c>
    </row>
    <row r="48" spans="2:19" x14ac:dyDescent="0.3">
      <c r="I48" t="s">
        <v>306</v>
      </c>
      <c r="K48">
        <v>430</v>
      </c>
      <c r="L48">
        <v>430</v>
      </c>
    </row>
    <row r="49" spans="9:12" x14ac:dyDescent="0.3">
      <c r="I49" t="s">
        <v>307</v>
      </c>
      <c r="K49">
        <v>805</v>
      </c>
      <c r="L49">
        <v>805</v>
      </c>
    </row>
    <row r="50" spans="9:12" x14ac:dyDescent="0.3">
      <c r="I50" t="s">
        <v>308</v>
      </c>
      <c r="K50">
        <v>50</v>
      </c>
      <c r="L50">
        <v>50</v>
      </c>
    </row>
    <row r="51" spans="9:12" x14ac:dyDescent="0.3">
      <c r="I51" t="s">
        <v>309</v>
      </c>
      <c r="K51" s="40">
        <v>2255</v>
      </c>
      <c r="L51" s="44">
        <v>2220</v>
      </c>
    </row>
    <row r="52" spans="9:12" x14ac:dyDescent="0.3">
      <c r="I52" t="s">
        <v>310</v>
      </c>
      <c r="K52">
        <v>52</v>
      </c>
      <c r="L52">
        <v>52</v>
      </c>
    </row>
    <row r="53" spans="9:12" x14ac:dyDescent="0.3">
      <c r="I53" s="13" t="s">
        <v>311</v>
      </c>
      <c r="J53" s="13"/>
      <c r="K53" s="46">
        <v>5295</v>
      </c>
      <c r="L53" s="46">
        <v>5291</v>
      </c>
    </row>
    <row r="54" spans="9:12" x14ac:dyDescent="0.3">
      <c r="I54" s="1" t="s">
        <v>312</v>
      </c>
      <c r="J54" s="1"/>
      <c r="K54" s="41">
        <f>SUM(K37:K53)</f>
        <v>202400</v>
      </c>
      <c r="L54" s="41">
        <v>197470</v>
      </c>
    </row>
    <row r="55" spans="9:12" x14ac:dyDescent="0.3">
      <c r="I55" t="s">
        <v>313</v>
      </c>
      <c r="K55" s="40">
        <v>6600</v>
      </c>
      <c r="L55" s="40">
        <v>6540</v>
      </c>
    </row>
    <row r="56" spans="9:12" x14ac:dyDescent="0.3">
      <c r="I56" t="s">
        <v>314</v>
      </c>
      <c r="K56">
        <v>700</v>
      </c>
      <c r="L56">
        <v>690</v>
      </c>
    </row>
    <row r="57" spans="9:12" x14ac:dyDescent="0.3">
      <c r="I57" t="s">
        <v>315</v>
      </c>
      <c r="K57">
        <v>271</v>
      </c>
      <c r="L57">
        <v>271</v>
      </c>
    </row>
    <row r="58" spans="9:12" x14ac:dyDescent="0.3">
      <c r="I58" t="s">
        <v>316</v>
      </c>
      <c r="K58">
        <v>573</v>
      </c>
      <c r="L58">
        <v>573</v>
      </c>
    </row>
    <row r="59" spans="9:12" x14ac:dyDescent="0.3">
      <c r="I59" t="s">
        <v>317</v>
      </c>
      <c r="K59">
        <v>119</v>
      </c>
      <c r="L59">
        <v>119</v>
      </c>
    </row>
    <row r="60" spans="9:12" x14ac:dyDescent="0.3">
      <c r="I60" t="s">
        <v>318</v>
      </c>
      <c r="K60">
        <v>202</v>
      </c>
      <c r="L60">
        <v>202</v>
      </c>
    </row>
    <row r="61" spans="9:12" x14ac:dyDescent="0.3">
      <c r="I61" t="s">
        <v>319</v>
      </c>
      <c r="K61">
        <v>447</v>
      </c>
      <c r="L61">
        <v>447</v>
      </c>
    </row>
    <row r="62" spans="9:12" x14ac:dyDescent="0.3">
      <c r="I62" s="13" t="s">
        <v>320</v>
      </c>
      <c r="J62" s="13"/>
      <c r="K62" s="13">
        <v>184</v>
      </c>
      <c r="L62" s="13">
        <v>184</v>
      </c>
    </row>
    <row r="63" spans="9:12" x14ac:dyDescent="0.3">
      <c r="I63" s="1" t="s">
        <v>321</v>
      </c>
      <c r="J63" s="1"/>
      <c r="K63" s="41">
        <f>SUM(K55:K62)</f>
        <v>9096</v>
      </c>
      <c r="L63" s="45">
        <v>9025</v>
      </c>
    </row>
    <row r="64" spans="9:12" x14ac:dyDescent="0.3">
      <c r="I64" t="s">
        <v>295</v>
      </c>
      <c r="K64" s="40">
        <f>SUM(K54,K63)</f>
        <v>211496</v>
      </c>
      <c r="L64" s="40">
        <v>206495</v>
      </c>
    </row>
  </sheetData>
  <pageMargins left="0.7" right="0.7" top="0.75" bottom="0.75" header="0.3" footer="0.3"/>
  <ignoredErrors>
    <ignoredError sqref="R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zoomScale="85" zoomScaleNormal="85" workbookViewId="0">
      <selection activeCell="G12" sqref="G12"/>
    </sheetView>
  </sheetViews>
  <sheetFormatPr defaultColWidth="12.44140625" defaultRowHeight="14.4" x14ac:dyDescent="0.3"/>
  <cols>
    <col min="1" max="1" width="4.5546875" style="15" customWidth="1"/>
    <col min="2" max="2" width="26.109375" style="15" bestFit="1" customWidth="1"/>
    <col min="3" max="3" width="11.77734375" style="15" customWidth="1"/>
    <col min="4" max="4" width="12" style="15" customWidth="1"/>
    <col min="5" max="5" width="10.44140625" style="15" customWidth="1"/>
    <col min="6" max="6" width="11.5546875" style="15" customWidth="1"/>
    <col min="7" max="7" width="26.109375" style="15" bestFit="1" customWidth="1"/>
    <col min="8" max="8" width="6" style="15" customWidth="1"/>
    <col min="9" max="19" width="12.5546875" style="15" customWidth="1"/>
    <col min="20" max="16384" width="12.44140625" style="15"/>
  </cols>
  <sheetData>
    <row r="2" spans="2:12" x14ac:dyDescent="0.3">
      <c r="B2" s="47" t="s">
        <v>237</v>
      </c>
      <c r="C2" s="47">
        <v>2012</v>
      </c>
    </row>
    <row r="3" spans="2:12" x14ac:dyDescent="0.3">
      <c r="B3" s="16" t="str">
        <f>Fjárlög!$N$36</f>
        <v>VSK</v>
      </c>
      <c r="C3" s="53">
        <f>Fjárlög!$O$36</f>
        <v>142600</v>
      </c>
    </row>
    <row r="4" spans="2:12" x14ac:dyDescent="0.3">
      <c r="B4" s="16" t="str">
        <f>Fjárlög!$N$37</f>
        <v>Gjöld á ytri áhrif</v>
      </c>
      <c r="C4" s="53">
        <f>Fjárlög!$O$37</f>
        <v>56657.386167146971</v>
      </c>
    </row>
    <row r="5" spans="2:12" x14ac:dyDescent="0.3">
      <c r="B5" s="16" t="str">
        <f>Fjárlög!$N$38</f>
        <v>Vörugjöld</v>
      </c>
      <c r="C5" s="53">
        <f>Fjárlög!$O$38</f>
        <v>9202</v>
      </c>
    </row>
    <row r="6" spans="2:12" x14ac:dyDescent="0.3">
      <c r="B6" s="16" t="str">
        <f>Fjárlög!$N$39</f>
        <v>Þjónustugjöld</v>
      </c>
      <c r="C6" s="53">
        <f>Fjárlög!$O$39</f>
        <v>3036.613832853026</v>
      </c>
    </row>
    <row r="7" spans="2:12" ht="14.4" customHeight="1" x14ac:dyDescent="0.3">
      <c r="B7" s="16" t="str">
        <f>Fjárlög!$N$40</f>
        <v>Tollar</v>
      </c>
      <c r="C7" s="53">
        <f>Fjárlög!$O$40</f>
        <v>6227</v>
      </c>
      <c r="D7"/>
      <c r="E7"/>
      <c r="H7"/>
      <c r="I7"/>
      <c r="J7"/>
      <c r="K7"/>
      <c r="L7"/>
    </row>
    <row r="8" spans="2:12" ht="14.4" customHeight="1" x14ac:dyDescent="0.3">
      <c r="B8" s="16" t="str">
        <f>Fjárlög!$N$41</f>
        <v>Samtals</v>
      </c>
      <c r="C8" s="53">
        <f>Fjárlög!$O$41</f>
        <v>217723</v>
      </c>
      <c r="D8"/>
      <c r="E8"/>
      <c r="H8"/>
      <c r="I8"/>
      <c r="J8"/>
      <c r="K8"/>
      <c r="L8"/>
    </row>
    <row r="9" spans="2:12" ht="14.4" customHeight="1" x14ac:dyDescent="0.3">
      <c r="C9"/>
      <c r="D9"/>
      <c r="E9"/>
      <c r="G9"/>
      <c r="H9"/>
      <c r="I9"/>
      <c r="J9"/>
      <c r="K9"/>
      <c r="L9" s="4"/>
    </row>
    <row r="10" spans="2:12" ht="14.4" customHeight="1" x14ac:dyDescent="0.3">
      <c r="B10"/>
      <c r="C10" s="1" t="s">
        <v>344</v>
      </c>
      <c r="D10" s="1"/>
      <c r="E10" s="1"/>
      <c r="F10" s="1"/>
      <c r="G10"/>
      <c r="H10"/>
      <c r="I10"/>
      <c r="J10"/>
      <c r="K10"/>
    </row>
    <row r="11" spans="2:12" ht="14.4" customHeight="1" x14ac:dyDescent="0.3">
      <c r="C11" s="1" t="s">
        <v>345</v>
      </c>
      <c r="D11" s="1" t="s">
        <v>344</v>
      </c>
      <c r="E11" s="1"/>
      <c r="F11" s="1"/>
      <c r="G11"/>
      <c r="H11"/>
      <c r="I11" s="7"/>
      <c r="J11" s="7"/>
      <c r="K11" s="7"/>
    </row>
    <row r="12" spans="2:12" ht="14.4" customHeight="1" x14ac:dyDescent="0.3">
      <c r="B12" s="1" t="s">
        <v>336</v>
      </c>
      <c r="C12" s="1" t="s">
        <v>346</v>
      </c>
      <c r="D12" s="1" t="s">
        <v>345</v>
      </c>
      <c r="E12" s="1" t="s">
        <v>21</v>
      </c>
      <c r="F12" s="47" t="s">
        <v>16</v>
      </c>
      <c r="H12" s="3"/>
      <c r="I12" s="43"/>
      <c r="J12" s="7"/>
      <c r="K12" s="7"/>
    </row>
    <row r="13" spans="2:12" ht="14.4" customHeight="1" x14ac:dyDescent="0.3">
      <c r="B13" t="s">
        <v>15</v>
      </c>
      <c r="C13" s="5">
        <v>0.9</v>
      </c>
      <c r="D13" s="33">
        <f>(D18-$D$15)*C13/C18</f>
        <v>0.67500000000000004</v>
      </c>
      <c r="E13" s="18">
        <v>0.255</v>
      </c>
      <c r="F13" s="15">
        <v>1</v>
      </c>
      <c r="H13" s="3"/>
      <c r="I13" s="7"/>
      <c r="J13" s="7"/>
      <c r="K13" s="7"/>
    </row>
    <row r="14" spans="2:12" ht="14.4" customHeight="1" x14ac:dyDescent="0.3">
      <c r="B14" t="s">
        <v>14</v>
      </c>
      <c r="C14" s="5">
        <f>C18-C13</f>
        <v>9.9999999999999978E-2</v>
      </c>
      <c r="D14" s="33">
        <f>D18-D15-D13</f>
        <v>7.4999999999999956E-2</v>
      </c>
      <c r="E14" s="5">
        <v>7.0000000000000007E-2</v>
      </c>
      <c r="F14" s="15">
        <v>1</v>
      </c>
      <c r="H14" s="3"/>
      <c r="I14" s="7"/>
      <c r="J14" s="7"/>
      <c r="K14" s="7"/>
    </row>
    <row r="15" spans="2:12" ht="14.4" customHeight="1" x14ac:dyDescent="0.3">
      <c r="B15" s="15" t="s">
        <v>229</v>
      </c>
      <c r="D15" s="36">
        <v>0.25</v>
      </c>
      <c r="E15" s="6">
        <v>0</v>
      </c>
      <c r="F15" s="15">
        <v>2</v>
      </c>
      <c r="H15" s="3"/>
      <c r="I15" s="7"/>
      <c r="J15" s="7"/>
      <c r="K15" s="7"/>
    </row>
    <row r="16" spans="2:12" ht="14.4" customHeight="1" x14ac:dyDescent="0.3">
      <c r="D16" s="30"/>
      <c r="E16" s="6"/>
      <c r="H16" s="3"/>
      <c r="I16" s="7"/>
      <c r="J16" s="7"/>
      <c r="K16" s="7"/>
    </row>
    <row r="17" spans="1:11" ht="14.4" customHeight="1" x14ac:dyDescent="0.3">
      <c r="B17" t="s">
        <v>337</v>
      </c>
      <c r="E17" s="33">
        <f>SUMPRODUCT(D13:D15,E13:E15)</f>
        <v>0.17737500000000003</v>
      </c>
      <c r="G17" s="6"/>
      <c r="H17" s="3"/>
      <c r="I17" s="7"/>
      <c r="J17" s="7"/>
      <c r="K17" s="7"/>
    </row>
    <row r="18" spans="1:11" ht="14.4" customHeight="1" x14ac:dyDescent="0.3">
      <c r="B18" s="15" t="s">
        <v>339</v>
      </c>
      <c r="C18" s="5">
        <v>1</v>
      </c>
      <c r="D18" s="48">
        <v>1</v>
      </c>
      <c r="E18" s="48"/>
      <c r="F18"/>
      <c r="G18" s="6"/>
      <c r="H18" s="3"/>
      <c r="I18" s="43"/>
      <c r="J18" s="7"/>
      <c r="K18" s="7"/>
    </row>
    <row r="19" spans="1:11" ht="14.4" customHeight="1" x14ac:dyDescent="0.3">
      <c r="B19" s="49" t="s">
        <v>338</v>
      </c>
      <c r="C19" s="5">
        <f>SUM(C13:C15)</f>
        <v>1</v>
      </c>
      <c r="D19" s="5">
        <f>SUM(D13:D15)</f>
        <v>1</v>
      </c>
      <c r="E19" s="5"/>
      <c r="G19" s="6"/>
      <c r="H19"/>
      <c r="I19"/>
      <c r="J19"/>
      <c r="K19"/>
    </row>
    <row r="20" spans="1:11" ht="14.4" customHeight="1" x14ac:dyDescent="0.3">
      <c r="F20" s="11"/>
      <c r="G20"/>
      <c r="H20"/>
      <c r="I20"/>
      <c r="J20"/>
      <c r="K20"/>
    </row>
    <row r="21" spans="1:11" ht="14.4" customHeight="1" x14ac:dyDescent="0.3">
      <c r="B21" s="47" t="s">
        <v>161</v>
      </c>
      <c r="C21" s="47" t="s">
        <v>347</v>
      </c>
      <c r="D21"/>
      <c r="E21"/>
      <c r="F21"/>
      <c r="G21"/>
      <c r="H21"/>
      <c r="I21"/>
      <c r="J21"/>
      <c r="K21"/>
    </row>
    <row r="22" spans="1:11" ht="14.4" customHeight="1" x14ac:dyDescent="0.3">
      <c r="B22" t="s">
        <v>230</v>
      </c>
      <c r="C22" s="29">
        <f>C4/1000</f>
        <v>56.657386167146974</v>
      </c>
      <c r="D22"/>
      <c r="E22"/>
      <c r="F22"/>
      <c r="G22" s="6"/>
      <c r="H22"/>
      <c r="I22"/>
      <c r="J22"/>
      <c r="K22"/>
    </row>
    <row r="23" spans="1:11" ht="14.4" customHeight="1" x14ac:dyDescent="0.3">
      <c r="B23" t="s">
        <v>224</v>
      </c>
      <c r="C23" s="29">
        <f>SUM(C5:C7)/1000</f>
        <v>18.465613832853027</v>
      </c>
      <c r="D23"/>
      <c r="E23"/>
      <c r="F23"/>
      <c r="G23" s="6"/>
      <c r="H23"/>
      <c r="I23"/>
      <c r="J23"/>
      <c r="K23"/>
    </row>
    <row r="24" spans="1:11" ht="14.4" customHeight="1" x14ac:dyDescent="0.3">
      <c r="B24" t="s">
        <v>223</v>
      </c>
      <c r="C24" s="29">
        <f>C3*C14/1000</f>
        <v>14.259999999999996</v>
      </c>
      <c r="D24"/>
      <c r="E24"/>
      <c r="F24"/>
      <c r="G24" s="6"/>
      <c r="H24"/>
      <c r="I24"/>
      <c r="J24"/>
      <c r="K24"/>
    </row>
    <row r="25" spans="1:11" ht="14.4" customHeight="1" x14ac:dyDescent="0.3">
      <c r="B25" t="s">
        <v>225</v>
      </c>
      <c r="C25" s="29">
        <f>C3*C13/1000</f>
        <v>128.34</v>
      </c>
      <c r="D25"/>
      <c r="E25"/>
      <c r="F25"/>
      <c r="G25"/>
      <c r="H25"/>
      <c r="I25" s="7"/>
      <c r="J25" s="7"/>
      <c r="K25"/>
    </row>
    <row r="26" spans="1:11" ht="14.4" customHeight="1" x14ac:dyDescent="0.3">
      <c r="B26" s="1"/>
      <c r="C26"/>
      <c r="D26"/>
      <c r="E26"/>
      <c r="F26"/>
      <c r="G26"/>
      <c r="H26"/>
      <c r="I26" s="9"/>
      <c r="J26" s="7"/>
      <c r="K26" s="7"/>
    </row>
    <row r="27" spans="1:11" ht="14.4" customHeight="1" x14ac:dyDescent="0.3">
      <c r="B27" s="47" t="s">
        <v>343</v>
      </c>
      <c r="F27"/>
      <c r="G27"/>
      <c r="H27"/>
      <c r="I27" s="9"/>
      <c r="J27" s="7"/>
      <c r="K27" s="7"/>
    </row>
    <row r="28" spans="1:11" ht="14.4" customHeight="1" x14ac:dyDescent="0.3">
      <c r="A28" s="15">
        <v>1</v>
      </c>
      <c r="B28" s="15" t="s">
        <v>340</v>
      </c>
      <c r="C28" s="4" t="s">
        <v>17</v>
      </c>
      <c r="F28" s="5"/>
      <c r="G28"/>
      <c r="H28"/>
      <c r="I28" s="10"/>
      <c r="J28" s="7"/>
      <c r="K28" s="7"/>
    </row>
    <row r="29" spans="1:11" ht="14.4" customHeight="1" x14ac:dyDescent="0.3">
      <c r="A29" s="15">
        <v>2</v>
      </c>
      <c r="B29" s="15" t="s">
        <v>342</v>
      </c>
      <c r="C29" s="15" t="s">
        <v>341</v>
      </c>
      <c r="F29" s="2"/>
      <c r="G29"/>
      <c r="H29"/>
      <c r="I29"/>
      <c r="J29"/>
      <c r="K29"/>
    </row>
    <row r="30" spans="1:11" ht="14.4" customHeight="1" x14ac:dyDescent="0.3">
      <c r="H30" s="8"/>
      <c r="I30" s="2"/>
      <c r="J30"/>
      <c r="K30"/>
    </row>
    <row r="31" spans="1:11" ht="14.4" customHeight="1" x14ac:dyDescent="0.3">
      <c r="H31" s="6"/>
      <c r="I31" s="2"/>
      <c r="J31"/>
      <c r="K31"/>
    </row>
    <row r="32" spans="1:11" ht="14.4" customHeight="1" x14ac:dyDescent="0.3">
      <c r="H32" s="8"/>
      <c r="I32" s="12"/>
      <c r="J32"/>
      <c r="K32"/>
    </row>
    <row r="33" spans="2:11" ht="14.4" customHeight="1" x14ac:dyDescent="0.3">
      <c r="H33"/>
      <c r="I33"/>
      <c r="J33"/>
      <c r="K33"/>
    </row>
    <row r="34" spans="2:11" ht="14.4" customHeight="1" x14ac:dyDescent="0.3">
      <c r="B34"/>
      <c r="C34"/>
      <c r="D34"/>
      <c r="E34"/>
      <c r="F34"/>
      <c r="G34"/>
      <c r="H34" s="29"/>
      <c r="I34" s="6"/>
      <c r="J34"/>
      <c r="K34"/>
    </row>
    <row r="35" spans="2:11" ht="14.4" customHeight="1" x14ac:dyDescent="0.3">
      <c r="B35"/>
      <c r="C35"/>
      <c r="D35" s="8"/>
      <c r="E35" s="8"/>
      <c r="F35"/>
      <c r="I35" s="6"/>
      <c r="J35"/>
      <c r="K35"/>
    </row>
    <row r="36" spans="2:11" x14ac:dyDescent="0.3">
      <c r="B36"/>
      <c r="C36"/>
      <c r="D36" s="8"/>
      <c r="E36" s="8"/>
      <c r="F36"/>
      <c r="I36" s="6"/>
      <c r="J36"/>
      <c r="K36"/>
    </row>
    <row r="37" spans="2:11" x14ac:dyDescent="0.3">
      <c r="B37"/>
      <c r="C37"/>
      <c r="D37" s="6"/>
      <c r="E37" s="6"/>
      <c r="F37"/>
      <c r="I37" s="6"/>
      <c r="J37"/>
      <c r="K37"/>
    </row>
    <row r="38" spans="2:11" x14ac:dyDescent="0.3">
      <c r="B38" s="8"/>
      <c r="C38"/>
      <c r="D38" s="6"/>
      <c r="E38" s="6"/>
      <c r="F38"/>
      <c r="I38" s="6"/>
      <c r="J38"/>
      <c r="K38"/>
    </row>
    <row r="39" spans="2:11" x14ac:dyDescent="0.3">
      <c r="B39"/>
      <c r="C39"/>
      <c r="D39" s="8"/>
      <c r="E39" s="8"/>
      <c r="F39"/>
      <c r="G39"/>
      <c r="H39" s="29"/>
      <c r="I39" s="6"/>
      <c r="J39"/>
      <c r="K39"/>
    </row>
    <row r="40" spans="2:11" x14ac:dyDescent="0.3">
      <c r="B40" s="13"/>
      <c r="C40" s="13"/>
      <c r="D40" s="14"/>
      <c r="E40" s="50"/>
      <c r="F40"/>
      <c r="G40"/>
      <c r="H40" s="29"/>
      <c r="I40" s="6"/>
      <c r="J40"/>
      <c r="K40"/>
    </row>
    <row r="41" spans="2:11" x14ac:dyDescent="0.3">
      <c r="B41"/>
      <c r="C41"/>
      <c r="D41" s="8"/>
      <c r="E41" s="8"/>
      <c r="F41"/>
      <c r="G41"/>
      <c r="H41" s="29"/>
      <c r="I41" s="6"/>
      <c r="J41"/>
      <c r="K41"/>
    </row>
  </sheetData>
  <sortState ref="G37:I40">
    <sortCondition descending="1" ref="H37:H40"/>
  </sortState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showGridLines="0" zoomScale="85" zoomScaleNormal="85" workbookViewId="0">
      <selection activeCell="E22" sqref="E22"/>
    </sheetView>
  </sheetViews>
  <sheetFormatPr defaultRowHeight="14.4" x14ac:dyDescent="0.3"/>
  <cols>
    <col min="1" max="1" width="4" style="38" customWidth="1"/>
    <col min="2" max="2" width="41.88671875" style="38" customWidth="1"/>
    <col min="3" max="3" width="8.109375" style="38" customWidth="1"/>
    <col min="4" max="4" width="9.109375" style="38" customWidth="1"/>
    <col min="5" max="5" width="8.109375" style="38" customWidth="1"/>
    <col min="6" max="6" width="6" style="38" customWidth="1"/>
    <col min="7" max="7" width="7.6640625" style="38" customWidth="1"/>
    <col min="8" max="8" width="6.88671875" style="38" customWidth="1"/>
    <col min="9" max="9" width="9.5546875" style="38" bestFit="1" customWidth="1"/>
    <col min="10" max="16384" width="8.88671875" style="38"/>
  </cols>
  <sheetData>
    <row r="2" spans="1:14" x14ac:dyDescent="0.3">
      <c r="A2" s="66"/>
      <c r="B2" s="66" t="s">
        <v>396</v>
      </c>
    </row>
    <row r="3" spans="1:14" x14ac:dyDescent="0.3">
      <c r="B3" s="39" t="s">
        <v>232</v>
      </c>
    </row>
    <row r="4" spans="1:14" x14ac:dyDescent="0.3">
      <c r="B4" s="38" t="s">
        <v>399</v>
      </c>
    </row>
    <row r="5" spans="1:14" x14ac:dyDescent="0.3">
      <c r="A5" s="39"/>
      <c r="I5" s="87" t="s">
        <v>7</v>
      </c>
    </row>
    <row r="6" spans="1:14" x14ac:dyDescent="0.3">
      <c r="A6" s="67"/>
      <c r="C6" s="38" t="s">
        <v>0</v>
      </c>
      <c r="D6" s="38" t="s">
        <v>5</v>
      </c>
      <c r="E6" s="38" t="s">
        <v>4</v>
      </c>
      <c r="F6" s="38" t="s">
        <v>3</v>
      </c>
      <c r="G6" s="38" t="s">
        <v>2</v>
      </c>
      <c r="H6" s="38" t="s">
        <v>1</v>
      </c>
      <c r="I6" s="87" t="s">
        <v>12</v>
      </c>
    </row>
    <row r="7" spans="1:14" x14ac:dyDescent="0.3">
      <c r="A7" s="67"/>
      <c r="B7" s="38" t="s">
        <v>9</v>
      </c>
      <c r="C7" s="74">
        <v>9.0000000000000011E-3</v>
      </c>
      <c r="D7" s="74">
        <v>9.0000000000000011E-3</v>
      </c>
      <c r="E7" s="74">
        <v>9.0000000000000011E-3</v>
      </c>
      <c r="F7" s="74">
        <v>4.0999999999999995E-2</v>
      </c>
      <c r="G7" s="74">
        <v>0.04</v>
      </c>
      <c r="H7" s="74">
        <v>9.0000000000000011E-3</v>
      </c>
      <c r="I7" s="88">
        <f>(C7+D7+E7+G7+H7)/5</f>
        <v>1.5200000000000002E-2</v>
      </c>
    </row>
    <row r="8" spans="1:14" ht="14.4" customHeight="1" x14ac:dyDescent="0.3">
      <c r="A8" s="67"/>
      <c r="B8" s="38" t="s">
        <v>6</v>
      </c>
      <c r="C8" s="74">
        <v>6.5299999999999997E-2</v>
      </c>
      <c r="D8" s="74">
        <v>6.5299999999999997E-2</v>
      </c>
      <c r="E8" s="74">
        <v>6.5299999999999997E-2</v>
      </c>
      <c r="F8" s="74">
        <v>0.45629999999999998</v>
      </c>
      <c r="G8" s="74">
        <v>0.56769999999999998</v>
      </c>
      <c r="H8" s="74">
        <v>6.5299999999999997E-2</v>
      </c>
      <c r="I8" s="88">
        <f t="shared" ref="I8:I11" si="0">(C8+D8+E8+G8+H8)/5</f>
        <v>0.16577999999999998</v>
      </c>
    </row>
    <row r="9" spans="1:14" ht="14.4" customHeight="1" x14ac:dyDescent="0.3">
      <c r="A9" s="67"/>
      <c r="B9" s="38" t="s">
        <v>11</v>
      </c>
      <c r="C9" s="74">
        <v>4.7999999999999996E-3</v>
      </c>
      <c r="D9" s="74">
        <v>4.7999999999999996E-3</v>
      </c>
      <c r="E9" s="74">
        <v>4.7999999999999996E-3</v>
      </c>
      <c r="F9" s="74">
        <v>1.0699999999999999E-2</v>
      </c>
      <c r="G9" s="74">
        <v>1.4E-3</v>
      </c>
      <c r="H9" s="74">
        <v>4.7999999999999996E-3</v>
      </c>
      <c r="I9" s="88">
        <f t="shared" si="0"/>
        <v>4.1199999999999995E-3</v>
      </c>
    </row>
    <row r="10" spans="1:14" ht="14.4" customHeight="1" x14ac:dyDescent="0.3">
      <c r="A10" s="67"/>
      <c r="B10" s="38" t="s">
        <v>10</v>
      </c>
      <c r="C10" s="74">
        <v>8.7900000000000006E-2</v>
      </c>
      <c r="D10" s="74">
        <v>8.7900000000000006E-2</v>
      </c>
      <c r="E10" s="74">
        <v>8.7900000000000006E-2</v>
      </c>
      <c r="F10" s="74">
        <v>0.3034</v>
      </c>
      <c r="G10" s="74">
        <v>0.41560000000000002</v>
      </c>
      <c r="H10" s="74">
        <v>8.7900000000000006E-2</v>
      </c>
      <c r="I10" s="88">
        <f t="shared" si="0"/>
        <v>0.15343999999999999</v>
      </c>
    </row>
    <row r="11" spans="1:14" ht="14.4" customHeight="1" x14ac:dyDescent="0.3">
      <c r="A11" s="67"/>
      <c r="B11" s="38" t="s">
        <v>8</v>
      </c>
      <c r="C11" s="38">
        <v>4.92</v>
      </c>
      <c r="D11" s="38">
        <v>5.66</v>
      </c>
      <c r="E11" s="38">
        <v>5.96</v>
      </c>
      <c r="F11" s="38">
        <v>5.21</v>
      </c>
      <c r="G11" s="38">
        <v>5.15</v>
      </c>
      <c r="H11" s="38">
        <v>5.83</v>
      </c>
      <c r="I11" s="88">
        <f t="shared" si="0"/>
        <v>5.5039999999999996</v>
      </c>
    </row>
    <row r="12" spans="1:14" ht="14.4" customHeight="1" x14ac:dyDescent="0.3"/>
    <row r="13" spans="1:14" ht="14.4" customHeight="1" x14ac:dyDescent="0.3">
      <c r="A13" s="71"/>
      <c r="B13" s="66" t="s">
        <v>161</v>
      </c>
    </row>
    <row r="14" spans="1:14" ht="14.4" customHeight="1" x14ac:dyDescent="0.3">
      <c r="A14" s="67"/>
      <c r="C14" s="86" t="s">
        <v>222</v>
      </c>
      <c r="D14" s="38" t="s">
        <v>3</v>
      </c>
      <c r="N14" s="69"/>
    </row>
    <row r="15" spans="1:14" ht="14.4" customHeight="1" x14ac:dyDescent="0.3">
      <c r="A15" s="67"/>
      <c r="B15" s="38" t="s">
        <v>221</v>
      </c>
      <c r="C15" s="38">
        <v>1</v>
      </c>
      <c r="D15" s="72">
        <f>F7/I7</f>
        <v>2.697368421052631</v>
      </c>
      <c r="N15" s="69"/>
    </row>
    <row r="16" spans="1:14" ht="14.4" customHeight="1" x14ac:dyDescent="0.3">
      <c r="A16" s="67"/>
      <c r="B16" s="38" t="s">
        <v>13</v>
      </c>
      <c r="C16" s="38">
        <v>1</v>
      </c>
      <c r="D16" s="72">
        <f t="shared" ref="D16:D19" si="1">F8/I8</f>
        <v>2.7524429967426713</v>
      </c>
      <c r="N16" s="69"/>
    </row>
    <row r="17" spans="1:14" ht="14.4" customHeight="1" x14ac:dyDescent="0.3">
      <c r="A17" s="67"/>
      <c r="B17" s="38" t="s">
        <v>228</v>
      </c>
      <c r="C17" s="38">
        <v>1</v>
      </c>
      <c r="D17" s="72">
        <f t="shared" si="1"/>
        <v>2.5970873786407767</v>
      </c>
      <c r="N17" s="69"/>
    </row>
    <row r="18" spans="1:14" ht="14.4" customHeight="1" x14ac:dyDescent="0.3">
      <c r="A18" s="67"/>
      <c r="B18" s="38" t="s">
        <v>227</v>
      </c>
      <c r="C18" s="38">
        <v>1</v>
      </c>
      <c r="D18" s="72">
        <f t="shared" si="1"/>
        <v>1.9773201251303443</v>
      </c>
      <c r="N18" s="69"/>
    </row>
    <row r="19" spans="1:14" ht="14.4" customHeight="1" x14ac:dyDescent="0.3">
      <c r="A19" s="67"/>
      <c r="B19" s="38" t="s">
        <v>226</v>
      </c>
      <c r="C19" s="38">
        <v>1</v>
      </c>
      <c r="D19" s="72">
        <f t="shared" si="1"/>
        <v>0.94658430232558144</v>
      </c>
    </row>
    <row r="20" spans="1:14" ht="14.4" customHeight="1" x14ac:dyDescent="0.3">
      <c r="A20" s="67"/>
    </row>
    <row r="21" spans="1:14" ht="14.4" customHeight="1" x14ac:dyDescent="0.3">
      <c r="A21" s="71"/>
    </row>
    <row r="22" spans="1:14" ht="14.4" customHeight="1" x14ac:dyDescent="0.3">
      <c r="A22" s="67"/>
      <c r="B22" s="70"/>
      <c r="C22" s="70"/>
    </row>
    <row r="23" spans="1:14" ht="14.4" customHeight="1" x14ac:dyDescent="0.3">
      <c r="A23" s="67"/>
      <c r="B23" s="70"/>
    </row>
    <row r="24" spans="1:14" ht="14.4" customHeight="1" x14ac:dyDescent="0.3">
      <c r="A24" s="67"/>
      <c r="B24" s="70"/>
    </row>
    <row r="25" spans="1:14" ht="14.4" customHeight="1" x14ac:dyDescent="0.3">
      <c r="A25" s="67"/>
      <c r="B25" s="70"/>
    </row>
    <row r="26" spans="1:14" ht="14.4" customHeight="1" x14ac:dyDescent="0.3">
      <c r="A26" s="67"/>
      <c r="B26" s="70"/>
    </row>
    <row r="27" spans="1:14" x14ac:dyDescent="0.3">
      <c r="A27" s="67"/>
      <c r="B27" s="70"/>
    </row>
    <row r="29" spans="1:14" x14ac:dyDescent="0.3">
      <c r="A29" s="71"/>
      <c r="H29" s="73"/>
      <c r="J29" s="73"/>
      <c r="K29" s="73"/>
      <c r="L29" s="73"/>
    </row>
    <row r="30" spans="1:14" x14ac:dyDescent="0.3">
      <c r="A30" s="67"/>
      <c r="B30" s="70"/>
      <c r="C30" s="70"/>
      <c r="H30" s="73"/>
      <c r="J30" s="73"/>
      <c r="K30" s="73"/>
      <c r="L30" s="73"/>
    </row>
    <row r="31" spans="1:14" x14ac:dyDescent="0.3">
      <c r="A31" s="67"/>
      <c r="B31" s="70"/>
      <c r="H31" s="73"/>
      <c r="J31" s="73"/>
      <c r="K31" s="73"/>
      <c r="L31" s="73"/>
    </row>
    <row r="32" spans="1:14" x14ac:dyDescent="0.3">
      <c r="A32" s="67"/>
      <c r="B32" s="70"/>
      <c r="H32" s="73"/>
      <c r="J32" s="73"/>
      <c r="K32" s="73"/>
      <c r="L32" s="73"/>
    </row>
    <row r="33" spans="1:12" x14ac:dyDescent="0.3">
      <c r="A33" s="67"/>
      <c r="B33" s="70"/>
      <c r="H33" s="73"/>
      <c r="J33" s="73"/>
      <c r="K33" s="73"/>
      <c r="L33" s="73"/>
    </row>
    <row r="34" spans="1:12" x14ac:dyDescent="0.3">
      <c r="A34" s="67"/>
      <c r="B34" s="70"/>
      <c r="H34" s="73"/>
      <c r="J34" s="73"/>
      <c r="K34" s="73"/>
      <c r="L34" s="73"/>
    </row>
    <row r="35" spans="1:12" x14ac:dyDescent="0.3">
      <c r="A35" s="67"/>
      <c r="B35" s="70"/>
    </row>
    <row r="37" spans="1:12" x14ac:dyDescent="0.3">
      <c r="A37" s="71"/>
    </row>
    <row r="38" spans="1:12" x14ac:dyDescent="0.3">
      <c r="A38" s="67"/>
      <c r="B38" s="70"/>
      <c r="C38" s="70"/>
    </row>
    <row r="39" spans="1:12" x14ac:dyDescent="0.3">
      <c r="A39" s="67"/>
      <c r="B39" s="70"/>
      <c r="C39" s="70"/>
    </row>
    <row r="40" spans="1:12" x14ac:dyDescent="0.3">
      <c r="A40" s="67"/>
      <c r="B40" s="70"/>
      <c r="C40" s="70"/>
    </row>
    <row r="41" spans="1:12" x14ac:dyDescent="0.3">
      <c r="A41" s="67"/>
      <c r="B41" s="70"/>
      <c r="C41" s="70"/>
    </row>
    <row r="42" spans="1:12" x14ac:dyDescent="0.3">
      <c r="A42" s="67"/>
      <c r="B42" s="70"/>
      <c r="C42" s="70"/>
    </row>
    <row r="43" spans="1:12" x14ac:dyDescent="0.3">
      <c r="A43" s="67"/>
      <c r="B43" s="70"/>
      <c r="C43" s="70"/>
    </row>
    <row r="44" spans="1:12" x14ac:dyDescent="0.3">
      <c r="A44" s="66"/>
    </row>
    <row r="45" spans="1:12" x14ac:dyDescent="0.3">
      <c r="A45" s="68"/>
    </row>
    <row r="46" spans="1:12" x14ac:dyDescent="0.3">
      <c r="A46" s="39"/>
    </row>
    <row r="47" spans="1:12" x14ac:dyDescent="0.3">
      <c r="A47" s="39"/>
    </row>
    <row r="48" spans="1:12" x14ac:dyDescent="0.3">
      <c r="A48" s="66"/>
    </row>
    <row r="50" spans="1:5" x14ac:dyDescent="0.3">
      <c r="E50" s="72"/>
    </row>
    <row r="51" spans="1:5" x14ac:dyDescent="0.3">
      <c r="B51" s="70"/>
      <c r="C51" s="73"/>
      <c r="D51" s="67"/>
      <c r="E51" s="72"/>
    </row>
    <row r="52" spans="1:5" x14ac:dyDescent="0.3">
      <c r="B52" s="70"/>
      <c r="C52" s="74"/>
      <c r="D52" s="67"/>
      <c r="E52" s="72"/>
    </row>
    <row r="53" spans="1:5" x14ac:dyDescent="0.3">
      <c r="B53" s="67"/>
      <c r="C53" s="72"/>
      <c r="D53" s="67"/>
      <c r="E53" s="72"/>
    </row>
    <row r="54" spans="1:5" x14ac:dyDescent="0.3">
      <c r="B54" s="67"/>
      <c r="C54" s="67"/>
      <c r="D54" s="67"/>
      <c r="E54" s="72"/>
    </row>
    <row r="55" spans="1:5" x14ac:dyDescent="0.3">
      <c r="B55" s="75"/>
      <c r="C55" s="74"/>
      <c r="D55" s="67"/>
      <c r="E55" s="72"/>
    </row>
    <row r="56" spans="1:5" x14ac:dyDescent="0.3">
      <c r="E56" s="72"/>
    </row>
    <row r="57" spans="1:5" x14ac:dyDescent="0.3">
      <c r="A57" s="66"/>
    </row>
    <row r="59" spans="1:5" x14ac:dyDescent="0.3">
      <c r="B59" s="72"/>
      <c r="C59" s="72"/>
    </row>
    <row r="60" spans="1:5" x14ac:dyDescent="0.3">
      <c r="B60" s="72"/>
      <c r="C60" s="72"/>
    </row>
    <row r="61" spans="1:5" x14ac:dyDescent="0.3">
      <c r="B61" s="72"/>
      <c r="C61" s="72"/>
    </row>
    <row r="62" spans="1:5" x14ac:dyDescent="0.3">
      <c r="B62" s="72"/>
      <c r="C62" s="72"/>
    </row>
    <row r="63" spans="1:5" x14ac:dyDescent="0.3">
      <c r="B63" s="72"/>
      <c r="C63" s="72"/>
    </row>
  </sheetData>
  <sortState ref="G59:H64">
    <sortCondition ref="G5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showGridLines="0" zoomScale="85" zoomScaleNormal="85" workbookViewId="0"/>
  </sheetViews>
  <sheetFormatPr defaultRowHeight="14.4" x14ac:dyDescent="0.3"/>
  <cols>
    <col min="1" max="1" width="3.44140625" customWidth="1"/>
    <col min="2" max="2" width="31.77734375" customWidth="1"/>
    <col min="3" max="3" width="12.109375" customWidth="1"/>
    <col min="4" max="4" width="10.33203125" customWidth="1"/>
    <col min="5" max="5" width="11.77734375" customWidth="1"/>
    <col min="8" max="8" width="9.6640625" customWidth="1"/>
    <col min="9" max="9" width="28.33203125" bestFit="1" customWidth="1"/>
    <col min="10" max="10" width="18.44140625" customWidth="1"/>
  </cols>
  <sheetData>
    <row r="2" spans="2:17" x14ac:dyDescent="0.3">
      <c r="B2" s="1" t="s">
        <v>153</v>
      </c>
    </row>
    <row r="3" spans="2:17" x14ac:dyDescent="0.3">
      <c r="B3" t="s">
        <v>152</v>
      </c>
      <c r="C3" s="18">
        <v>7.4999999999999997E-2</v>
      </c>
    </row>
    <row r="4" spans="2:17" x14ac:dyDescent="0.3">
      <c r="B4" t="s">
        <v>151</v>
      </c>
      <c r="C4" s="5">
        <v>0.2</v>
      </c>
    </row>
    <row r="5" spans="2:17" x14ac:dyDescent="0.3">
      <c r="B5" t="s">
        <v>150</v>
      </c>
      <c r="C5" s="18">
        <v>0.255</v>
      </c>
    </row>
    <row r="6" spans="2:17" x14ac:dyDescent="0.3">
      <c r="B6" t="s">
        <v>154</v>
      </c>
      <c r="C6" s="11">
        <f>(1+C3)*(1+C4)*(1+C5)-1</f>
        <v>0.61894999999999967</v>
      </c>
    </row>
    <row r="7" spans="2:17" x14ac:dyDescent="0.3">
      <c r="D7" s="82" t="s">
        <v>16</v>
      </c>
    </row>
    <row r="8" spans="2:17" x14ac:dyDescent="0.3">
      <c r="B8" t="s">
        <v>163</v>
      </c>
      <c r="C8" s="23">
        <v>-0.85</v>
      </c>
      <c r="D8">
        <v>1</v>
      </c>
    </row>
    <row r="9" spans="2:17" x14ac:dyDescent="0.3">
      <c r="B9" t="s">
        <v>397</v>
      </c>
      <c r="C9" s="76">
        <v>0.55000000000000004</v>
      </c>
    </row>
    <row r="11" spans="2:17" x14ac:dyDescent="0.3">
      <c r="B11" s="1" t="s">
        <v>369</v>
      </c>
      <c r="C11" s="1" t="s">
        <v>164</v>
      </c>
    </row>
    <row r="12" spans="2:17" x14ac:dyDescent="0.3">
      <c r="B12" t="s">
        <v>367</v>
      </c>
      <c r="C12" s="11">
        <v>0</v>
      </c>
    </row>
    <row r="13" spans="2:17" x14ac:dyDescent="0.3">
      <c r="B13" t="s">
        <v>150</v>
      </c>
      <c r="C13" s="11">
        <f>C5*C8</f>
        <v>-0.21675</v>
      </c>
    </row>
    <row r="14" spans="2:17" x14ac:dyDescent="0.3">
      <c r="B14" t="s">
        <v>368</v>
      </c>
      <c r="C14" s="11">
        <f>C6*C8</f>
        <v>-0.52610749999999973</v>
      </c>
    </row>
    <row r="15" spans="2:17" x14ac:dyDescent="0.3">
      <c r="I15" s="66"/>
      <c r="J15" s="38"/>
      <c r="K15" s="38"/>
      <c r="L15" s="38"/>
      <c r="M15" s="38"/>
      <c r="N15" s="38"/>
      <c r="O15" s="38"/>
      <c r="P15" s="38"/>
      <c r="Q15" s="38"/>
    </row>
    <row r="16" spans="2:17" x14ac:dyDescent="0.3">
      <c r="B16" s="1" t="s">
        <v>366</v>
      </c>
      <c r="C16" s="1" t="s">
        <v>164</v>
      </c>
      <c r="D16" s="1" t="s">
        <v>165</v>
      </c>
      <c r="E16" s="1" t="s">
        <v>162</v>
      </c>
      <c r="I16" s="38"/>
      <c r="J16" s="38"/>
      <c r="K16" s="38"/>
      <c r="L16" s="38"/>
      <c r="M16" s="38"/>
      <c r="N16" s="38"/>
      <c r="O16" s="38"/>
      <c r="P16" s="38"/>
      <c r="Q16" s="38"/>
    </row>
    <row r="17" spans="1:17" x14ac:dyDescent="0.3">
      <c r="B17" t="s">
        <v>367</v>
      </c>
      <c r="C17" s="77">
        <f>C19/(1+C14)</f>
        <v>211.0183216657785</v>
      </c>
      <c r="D17" s="6">
        <f>D19/(1+C6)</f>
        <v>247.51598079559653</v>
      </c>
      <c r="E17" s="6">
        <f>C17*D17</f>
        <v>52230.406852945845</v>
      </c>
      <c r="H17" s="12"/>
      <c r="I17" s="38"/>
      <c r="J17" s="78"/>
      <c r="K17" s="78"/>
      <c r="L17" s="78"/>
      <c r="M17" s="78"/>
      <c r="N17" s="78"/>
      <c r="O17" s="78"/>
      <c r="P17" s="38"/>
      <c r="Q17" s="38"/>
    </row>
    <row r="18" spans="1:17" x14ac:dyDescent="0.3">
      <c r="B18" t="s">
        <v>150</v>
      </c>
      <c r="C18" s="77">
        <f>C17*(1+C13)</f>
        <v>165.280100444721</v>
      </c>
      <c r="D18" s="6">
        <f>D17*(1+C5)</f>
        <v>310.63255589847364</v>
      </c>
      <c r="E18" s="6">
        <f>C18*D18</f>
        <v>51341.380040300137</v>
      </c>
      <c r="F18" s="6"/>
      <c r="G18" s="8"/>
      <c r="H18" s="12"/>
      <c r="I18" s="38"/>
      <c r="J18" s="78"/>
      <c r="K18" s="78"/>
      <c r="L18" s="78"/>
      <c r="M18" s="78"/>
      <c r="N18" s="78"/>
      <c r="O18" s="78"/>
      <c r="P18" s="38"/>
      <c r="Q18" s="38"/>
    </row>
    <row r="19" spans="1:17" x14ac:dyDescent="0.3">
      <c r="B19" t="s">
        <v>368</v>
      </c>
      <c r="C19" s="77">
        <v>100</v>
      </c>
      <c r="D19" s="8">
        <f>E19/C19</f>
        <v>400.71599710903092</v>
      </c>
      <c r="E19" s="6">
        <f>Einkaneysla!$D$38*C9</f>
        <v>40071.599710903094</v>
      </c>
      <c r="I19" s="38"/>
      <c r="J19" s="78"/>
      <c r="K19" s="78"/>
      <c r="L19" s="78"/>
      <c r="M19" s="78"/>
      <c r="N19" s="78"/>
      <c r="O19" s="78"/>
      <c r="P19" s="38"/>
      <c r="Q19" s="38"/>
    </row>
    <row r="20" spans="1:17" x14ac:dyDescent="0.3">
      <c r="F20" s="1" t="s">
        <v>160</v>
      </c>
      <c r="I20" s="38"/>
      <c r="J20" s="78"/>
      <c r="K20" s="78"/>
      <c r="L20" s="78"/>
      <c r="M20" s="78"/>
      <c r="N20" s="78"/>
      <c r="O20" s="78"/>
      <c r="P20" s="38"/>
      <c r="Q20" s="38"/>
    </row>
    <row r="21" spans="1:17" x14ac:dyDescent="0.3">
      <c r="B21" s="1" t="s">
        <v>159</v>
      </c>
      <c r="C21" s="1" t="s">
        <v>367</v>
      </c>
      <c r="D21" s="1" t="s">
        <v>158</v>
      </c>
      <c r="E21" s="1" t="s">
        <v>370</v>
      </c>
      <c r="F21" s="1" t="s">
        <v>372</v>
      </c>
      <c r="I21" s="38"/>
      <c r="J21" s="78"/>
      <c r="K21" s="78"/>
      <c r="L21" s="78"/>
      <c r="M21" s="78"/>
      <c r="N21" s="78"/>
      <c r="O21" s="78"/>
      <c r="P21" s="38"/>
      <c r="Q21" s="38"/>
    </row>
    <row r="22" spans="1:17" x14ac:dyDescent="0.3">
      <c r="B22" t="s">
        <v>371</v>
      </c>
      <c r="C22">
        <v>0</v>
      </c>
      <c r="D22" s="6">
        <f>E18-E18/(1+C5)</f>
        <v>10431.9138727303</v>
      </c>
      <c r="E22" s="6">
        <f>E19-E19/(1+C6)</f>
        <v>15320.001631343439</v>
      </c>
      <c r="F22" s="8">
        <f>E22-D22</f>
        <v>4888.0877586131392</v>
      </c>
      <c r="I22" s="38"/>
      <c r="J22" s="78"/>
      <c r="K22" s="78"/>
      <c r="L22" s="78"/>
      <c r="M22" s="78"/>
      <c r="N22" s="78"/>
      <c r="O22" s="78"/>
      <c r="P22" s="38"/>
      <c r="Q22" s="38"/>
    </row>
    <row r="23" spans="1:17" x14ac:dyDescent="0.3">
      <c r="B23" t="s">
        <v>155</v>
      </c>
      <c r="C23">
        <v>0</v>
      </c>
      <c r="D23" s="6">
        <f>E17-(E18-D22)</f>
        <v>11320.940685376008</v>
      </c>
      <c r="E23" s="6">
        <f>E17-(E19-E22)</f>
        <v>27478.80877338619</v>
      </c>
      <c r="F23" s="8">
        <f>E23-D23</f>
        <v>16157.868088010182</v>
      </c>
      <c r="I23" s="38"/>
      <c r="J23" s="38"/>
      <c r="K23" s="38"/>
      <c r="L23" s="38"/>
      <c r="M23" s="38"/>
      <c r="N23" s="38"/>
      <c r="O23" s="38"/>
      <c r="P23" s="38"/>
      <c r="Q23" s="38"/>
    </row>
    <row r="24" spans="1:17" x14ac:dyDescent="0.3">
      <c r="B24" t="s">
        <v>157</v>
      </c>
      <c r="C24">
        <v>0</v>
      </c>
      <c r="D24" s="8">
        <f>D23-D22</f>
        <v>889.02681264570856</v>
      </c>
      <c r="E24" s="8">
        <f>E23-E22</f>
        <v>12158.807142042751</v>
      </c>
      <c r="F24" s="8">
        <f>E24-D24</f>
        <v>11269.780329397043</v>
      </c>
      <c r="I24" s="38"/>
      <c r="J24" s="38"/>
      <c r="K24" s="38"/>
      <c r="L24" s="38"/>
      <c r="M24" s="38"/>
      <c r="N24" s="38"/>
      <c r="O24" s="38"/>
      <c r="P24" s="38"/>
      <c r="Q24" s="38"/>
    </row>
    <row r="25" spans="1:17" x14ac:dyDescent="0.3">
      <c r="B25" s="1"/>
      <c r="I25" s="38"/>
      <c r="J25" s="38"/>
      <c r="K25" s="38"/>
      <c r="L25" s="38"/>
      <c r="M25" s="38"/>
      <c r="N25" s="38"/>
      <c r="O25" s="38"/>
      <c r="P25" s="38"/>
      <c r="Q25" s="38"/>
    </row>
    <row r="26" spans="1:17" x14ac:dyDescent="0.3">
      <c r="B26" s="1" t="s">
        <v>161</v>
      </c>
      <c r="D26" s="1" t="s">
        <v>160</v>
      </c>
      <c r="I26" s="38"/>
      <c r="J26" s="38"/>
      <c r="K26" s="38"/>
      <c r="L26" s="38"/>
      <c r="M26" s="38"/>
      <c r="N26" s="38"/>
      <c r="O26" s="38"/>
      <c r="P26" s="38"/>
      <c r="Q26" s="38"/>
    </row>
    <row r="27" spans="1:17" x14ac:dyDescent="0.3">
      <c r="C27" s="1" t="s">
        <v>150</v>
      </c>
      <c r="D27" s="1" t="s">
        <v>372</v>
      </c>
      <c r="I27" s="38"/>
      <c r="J27" s="78"/>
      <c r="K27" s="38"/>
      <c r="L27" s="38"/>
      <c r="M27" s="38"/>
      <c r="N27" s="38"/>
      <c r="O27" s="38"/>
      <c r="P27" s="38"/>
      <c r="Q27" s="38"/>
    </row>
    <row r="28" spans="1:17" x14ac:dyDescent="0.3">
      <c r="B28" t="s">
        <v>156</v>
      </c>
      <c r="C28" s="6">
        <f>D22</f>
        <v>10431.9138727303</v>
      </c>
      <c r="D28" s="8">
        <f>F22</f>
        <v>4888.0877586131392</v>
      </c>
      <c r="I28" s="38"/>
      <c r="J28" s="78"/>
      <c r="K28" s="38"/>
      <c r="L28" s="38"/>
      <c r="M28" s="38"/>
      <c r="N28" s="38"/>
      <c r="O28" s="38"/>
      <c r="P28" s="38"/>
      <c r="Q28" s="38"/>
    </row>
    <row r="29" spans="1:17" x14ac:dyDescent="0.3">
      <c r="B29" t="s">
        <v>157</v>
      </c>
      <c r="C29" s="8">
        <f>D24</f>
        <v>889.02681264570856</v>
      </c>
      <c r="D29" s="8">
        <f>F24</f>
        <v>11269.780329397043</v>
      </c>
      <c r="I29" s="38"/>
      <c r="J29" s="78"/>
      <c r="K29" s="38"/>
      <c r="L29" s="38"/>
      <c r="M29" s="38"/>
      <c r="N29" s="38"/>
      <c r="O29" s="38"/>
      <c r="P29" s="38"/>
      <c r="Q29" s="38"/>
    </row>
    <row r="30" spans="1:17" x14ac:dyDescent="0.3">
      <c r="I30" s="38"/>
      <c r="J30" s="78"/>
      <c r="K30" s="38"/>
      <c r="L30" s="38"/>
      <c r="M30" s="38"/>
      <c r="N30" s="38"/>
      <c r="O30" s="38"/>
      <c r="P30" s="38"/>
      <c r="Q30" s="38"/>
    </row>
    <row r="31" spans="1:17" x14ac:dyDescent="0.3">
      <c r="B31" s="1" t="s">
        <v>343</v>
      </c>
      <c r="I31" s="38"/>
      <c r="J31" s="78"/>
      <c r="K31" s="38"/>
      <c r="L31" s="38"/>
      <c r="M31" s="38"/>
      <c r="N31" s="38"/>
      <c r="O31" s="38"/>
      <c r="P31" s="38"/>
      <c r="Q31" s="38"/>
    </row>
    <row r="32" spans="1:17" x14ac:dyDescent="0.3">
      <c r="A32">
        <v>1</v>
      </c>
      <c r="B32" t="s">
        <v>398</v>
      </c>
      <c r="I32" s="38"/>
      <c r="J32" s="78"/>
      <c r="K32" s="38"/>
      <c r="L32" s="38"/>
      <c r="M32" s="38"/>
      <c r="N32" s="38"/>
      <c r="O32" s="38"/>
      <c r="P32" s="38"/>
      <c r="Q32" s="38"/>
    </row>
    <row r="33" spans="9:17" x14ac:dyDescent="0.3">
      <c r="I33" s="38"/>
      <c r="J33" s="78"/>
      <c r="K33" s="38"/>
      <c r="L33" s="38"/>
      <c r="M33" s="38"/>
      <c r="N33" s="38"/>
      <c r="O33" s="38"/>
      <c r="P33" s="38"/>
      <c r="Q33" s="38"/>
    </row>
    <row r="34" spans="9:17" x14ac:dyDescent="0.3">
      <c r="I34" s="38"/>
      <c r="J34" s="78"/>
      <c r="K34" s="38"/>
      <c r="L34" s="38"/>
      <c r="M34" s="38"/>
      <c r="N34" s="38"/>
      <c r="O34" s="38"/>
      <c r="P34" s="38"/>
      <c r="Q34" s="38"/>
    </row>
    <row r="35" spans="9:17" x14ac:dyDescent="0.3">
      <c r="I35" s="38"/>
      <c r="J35" s="78"/>
      <c r="K35" s="38"/>
      <c r="L35" s="38"/>
      <c r="M35" s="38"/>
      <c r="N35" s="38"/>
      <c r="O35" s="38"/>
      <c r="P35" s="38"/>
      <c r="Q35" s="38"/>
    </row>
    <row r="36" spans="9:17" x14ac:dyDescent="0.3">
      <c r="I36" s="38"/>
      <c r="J36" s="78"/>
      <c r="K36" s="38"/>
      <c r="L36" s="38"/>
      <c r="M36" s="38"/>
      <c r="N36" s="38"/>
      <c r="O36" s="38"/>
      <c r="P36" s="38"/>
      <c r="Q36" s="38"/>
    </row>
    <row r="37" spans="9:17" x14ac:dyDescent="0.3">
      <c r="I37" s="38"/>
      <c r="J37" s="78"/>
      <c r="K37" s="38"/>
      <c r="L37" s="38"/>
      <c r="M37" s="38"/>
      <c r="N37" s="38"/>
      <c r="O37" s="38"/>
      <c r="P37" s="38"/>
      <c r="Q37" s="38"/>
    </row>
    <row r="38" spans="9:17" x14ac:dyDescent="0.3">
      <c r="I38" s="78"/>
      <c r="J38" s="78"/>
      <c r="K38" s="38"/>
      <c r="L38" s="38"/>
      <c r="M38" s="38"/>
      <c r="N38" s="38"/>
      <c r="O38" s="38"/>
      <c r="P38" s="38"/>
      <c r="Q38" s="38"/>
    </row>
    <row r="39" spans="9:17" x14ac:dyDescent="0.3">
      <c r="I39" s="78"/>
      <c r="J39" s="78"/>
      <c r="K39" s="38"/>
      <c r="L39" s="38"/>
      <c r="M39" s="38"/>
      <c r="N39" s="38"/>
      <c r="O39" s="38"/>
      <c r="P39" s="38"/>
      <c r="Q39" s="38"/>
    </row>
    <row r="40" spans="9:17" x14ac:dyDescent="0.3">
      <c r="I40" s="78"/>
      <c r="J40" s="78"/>
      <c r="K40" s="38"/>
      <c r="L40" s="38"/>
      <c r="M40" s="38"/>
      <c r="N40" s="38"/>
      <c r="O40" s="38"/>
      <c r="P40" s="38"/>
      <c r="Q40" s="38"/>
    </row>
    <row r="41" spans="9:17" x14ac:dyDescent="0.3">
      <c r="I41" s="38"/>
      <c r="J41" s="38"/>
      <c r="K41" s="38"/>
      <c r="L41" s="38"/>
      <c r="M41" s="38"/>
      <c r="N41" s="38"/>
      <c r="O41" s="38"/>
      <c r="P41" s="38"/>
      <c r="Q41" s="38"/>
    </row>
    <row r="42" spans="9:17" x14ac:dyDescent="0.3">
      <c r="I42" s="38"/>
      <c r="J42" s="38"/>
      <c r="K42" s="38"/>
      <c r="L42" s="38"/>
      <c r="M42" s="38"/>
      <c r="N42" s="38"/>
      <c r="O42" s="38"/>
      <c r="P42" s="38"/>
      <c r="Q42" s="38"/>
    </row>
    <row r="43" spans="9:17" x14ac:dyDescent="0.3">
      <c r="I43" s="38"/>
      <c r="J43" s="38"/>
      <c r="K43" s="38"/>
      <c r="L43" s="38"/>
      <c r="M43" s="38"/>
      <c r="N43" s="38"/>
      <c r="O43" s="38"/>
      <c r="P43" s="38"/>
      <c r="Q43" s="38"/>
    </row>
    <row r="44" spans="9:17" x14ac:dyDescent="0.3">
      <c r="I44" s="38"/>
      <c r="J44" s="38"/>
      <c r="K44" s="38"/>
      <c r="L44" s="38"/>
      <c r="M44" s="38"/>
      <c r="N44" s="38"/>
      <c r="O44" s="38"/>
      <c r="P44" s="38"/>
      <c r="Q44" s="38"/>
    </row>
    <row r="45" spans="9:17" x14ac:dyDescent="0.3">
      <c r="I45" s="38"/>
      <c r="J45" s="38"/>
      <c r="K45" s="38"/>
      <c r="L45" s="38"/>
      <c r="M45" s="38"/>
      <c r="N45" s="38"/>
      <c r="O45" s="38"/>
      <c r="P45" s="38"/>
      <c r="Q45" s="38"/>
    </row>
    <row r="46" spans="9:17" x14ac:dyDescent="0.3">
      <c r="I46" s="38"/>
      <c r="J46" s="38"/>
      <c r="K46" s="38"/>
      <c r="L46" s="38"/>
      <c r="M46" s="38"/>
      <c r="N46" s="38"/>
      <c r="O46" s="38"/>
      <c r="P46" s="38"/>
      <c r="Q46" s="38"/>
    </row>
    <row r="56" spans="3:3" x14ac:dyDescent="0.3">
      <c r="C56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showGridLines="0" zoomScale="85" zoomScaleNormal="85" workbookViewId="0">
      <selection activeCell="I29" sqref="I29"/>
    </sheetView>
  </sheetViews>
  <sheetFormatPr defaultRowHeight="13.2" x14ac:dyDescent="0.25"/>
  <cols>
    <col min="1" max="1" width="3.109375" style="25" customWidth="1"/>
    <col min="2" max="2" width="20.5546875" style="25" customWidth="1"/>
    <col min="3" max="3" width="9.5546875" style="25" bestFit="1" customWidth="1"/>
    <col min="4" max="257" width="8.88671875" style="25"/>
    <col min="258" max="258" width="20.5546875" style="25" customWidth="1"/>
    <col min="259" max="259" width="9.5546875" style="25" bestFit="1" customWidth="1"/>
    <col min="260" max="513" width="8.88671875" style="25"/>
    <col min="514" max="514" width="20.5546875" style="25" customWidth="1"/>
    <col min="515" max="515" width="9.5546875" style="25" bestFit="1" customWidth="1"/>
    <col min="516" max="769" width="8.88671875" style="25"/>
    <col min="770" max="770" width="20.5546875" style="25" customWidth="1"/>
    <col min="771" max="771" width="9.5546875" style="25" bestFit="1" customWidth="1"/>
    <col min="772" max="1025" width="8.88671875" style="25"/>
    <col min="1026" max="1026" width="20.5546875" style="25" customWidth="1"/>
    <col min="1027" max="1027" width="9.5546875" style="25" bestFit="1" customWidth="1"/>
    <col min="1028" max="1281" width="8.88671875" style="25"/>
    <col min="1282" max="1282" width="20.5546875" style="25" customWidth="1"/>
    <col min="1283" max="1283" width="9.5546875" style="25" bestFit="1" customWidth="1"/>
    <col min="1284" max="1537" width="8.88671875" style="25"/>
    <col min="1538" max="1538" width="20.5546875" style="25" customWidth="1"/>
    <col min="1539" max="1539" width="9.5546875" style="25" bestFit="1" customWidth="1"/>
    <col min="1540" max="1793" width="8.88671875" style="25"/>
    <col min="1794" max="1794" width="20.5546875" style="25" customWidth="1"/>
    <col min="1795" max="1795" width="9.5546875" style="25" bestFit="1" customWidth="1"/>
    <col min="1796" max="2049" width="8.88671875" style="25"/>
    <col min="2050" max="2050" width="20.5546875" style="25" customWidth="1"/>
    <col min="2051" max="2051" width="9.5546875" style="25" bestFit="1" customWidth="1"/>
    <col min="2052" max="2305" width="8.88671875" style="25"/>
    <col min="2306" max="2306" width="20.5546875" style="25" customWidth="1"/>
    <col min="2307" max="2307" width="9.5546875" style="25" bestFit="1" customWidth="1"/>
    <col min="2308" max="2561" width="8.88671875" style="25"/>
    <col min="2562" max="2562" width="20.5546875" style="25" customWidth="1"/>
    <col min="2563" max="2563" width="9.5546875" style="25" bestFit="1" customWidth="1"/>
    <col min="2564" max="2817" width="8.88671875" style="25"/>
    <col min="2818" max="2818" width="20.5546875" style="25" customWidth="1"/>
    <col min="2819" max="2819" width="9.5546875" style="25" bestFit="1" customWidth="1"/>
    <col min="2820" max="3073" width="8.88671875" style="25"/>
    <col min="3074" max="3074" width="20.5546875" style="25" customWidth="1"/>
    <col min="3075" max="3075" width="9.5546875" style="25" bestFit="1" customWidth="1"/>
    <col min="3076" max="3329" width="8.88671875" style="25"/>
    <col min="3330" max="3330" width="20.5546875" style="25" customWidth="1"/>
    <col min="3331" max="3331" width="9.5546875" style="25" bestFit="1" customWidth="1"/>
    <col min="3332" max="3585" width="8.88671875" style="25"/>
    <col min="3586" max="3586" width="20.5546875" style="25" customWidth="1"/>
    <col min="3587" max="3587" width="9.5546875" style="25" bestFit="1" customWidth="1"/>
    <col min="3588" max="3841" width="8.88671875" style="25"/>
    <col min="3842" max="3842" width="20.5546875" style="25" customWidth="1"/>
    <col min="3843" max="3843" width="9.5546875" style="25" bestFit="1" customWidth="1"/>
    <col min="3844" max="4097" width="8.88671875" style="25"/>
    <col min="4098" max="4098" width="20.5546875" style="25" customWidth="1"/>
    <col min="4099" max="4099" width="9.5546875" style="25" bestFit="1" customWidth="1"/>
    <col min="4100" max="4353" width="8.88671875" style="25"/>
    <col min="4354" max="4354" width="20.5546875" style="25" customWidth="1"/>
    <col min="4355" max="4355" width="9.5546875" style="25" bestFit="1" customWidth="1"/>
    <col min="4356" max="4609" width="8.88671875" style="25"/>
    <col min="4610" max="4610" width="20.5546875" style="25" customWidth="1"/>
    <col min="4611" max="4611" width="9.5546875" style="25" bestFit="1" customWidth="1"/>
    <col min="4612" max="4865" width="8.88671875" style="25"/>
    <col min="4866" max="4866" width="20.5546875" style="25" customWidth="1"/>
    <col min="4867" max="4867" width="9.5546875" style="25" bestFit="1" customWidth="1"/>
    <col min="4868" max="5121" width="8.88671875" style="25"/>
    <col min="5122" max="5122" width="20.5546875" style="25" customWidth="1"/>
    <col min="5123" max="5123" width="9.5546875" style="25" bestFit="1" customWidth="1"/>
    <col min="5124" max="5377" width="8.88671875" style="25"/>
    <col min="5378" max="5378" width="20.5546875" style="25" customWidth="1"/>
    <col min="5379" max="5379" width="9.5546875" style="25" bestFit="1" customWidth="1"/>
    <col min="5380" max="5633" width="8.88671875" style="25"/>
    <col min="5634" max="5634" width="20.5546875" style="25" customWidth="1"/>
    <col min="5635" max="5635" width="9.5546875" style="25" bestFit="1" customWidth="1"/>
    <col min="5636" max="5889" width="8.88671875" style="25"/>
    <col min="5890" max="5890" width="20.5546875" style="25" customWidth="1"/>
    <col min="5891" max="5891" width="9.5546875" style="25" bestFit="1" customWidth="1"/>
    <col min="5892" max="6145" width="8.88671875" style="25"/>
    <col min="6146" max="6146" width="20.5546875" style="25" customWidth="1"/>
    <col min="6147" max="6147" width="9.5546875" style="25" bestFit="1" customWidth="1"/>
    <col min="6148" max="6401" width="8.88671875" style="25"/>
    <col min="6402" max="6402" width="20.5546875" style="25" customWidth="1"/>
    <col min="6403" max="6403" width="9.5546875" style="25" bestFit="1" customWidth="1"/>
    <col min="6404" max="6657" width="8.88671875" style="25"/>
    <col min="6658" max="6658" width="20.5546875" style="25" customWidth="1"/>
    <col min="6659" max="6659" width="9.5546875" style="25" bestFit="1" customWidth="1"/>
    <col min="6660" max="6913" width="8.88671875" style="25"/>
    <col min="6914" max="6914" width="20.5546875" style="25" customWidth="1"/>
    <col min="6915" max="6915" width="9.5546875" style="25" bestFit="1" customWidth="1"/>
    <col min="6916" max="7169" width="8.88671875" style="25"/>
    <col min="7170" max="7170" width="20.5546875" style="25" customWidth="1"/>
    <col min="7171" max="7171" width="9.5546875" style="25" bestFit="1" customWidth="1"/>
    <col min="7172" max="7425" width="8.88671875" style="25"/>
    <col min="7426" max="7426" width="20.5546875" style="25" customWidth="1"/>
    <col min="7427" max="7427" width="9.5546875" style="25" bestFit="1" customWidth="1"/>
    <col min="7428" max="7681" width="8.88671875" style="25"/>
    <col min="7682" max="7682" width="20.5546875" style="25" customWidth="1"/>
    <col min="7683" max="7683" width="9.5546875" style="25" bestFit="1" customWidth="1"/>
    <col min="7684" max="7937" width="8.88671875" style="25"/>
    <col min="7938" max="7938" width="20.5546875" style="25" customWidth="1"/>
    <col min="7939" max="7939" width="9.5546875" style="25" bestFit="1" customWidth="1"/>
    <col min="7940" max="8193" width="8.88671875" style="25"/>
    <col min="8194" max="8194" width="20.5546875" style="25" customWidth="1"/>
    <col min="8195" max="8195" width="9.5546875" style="25" bestFit="1" customWidth="1"/>
    <col min="8196" max="8449" width="8.88671875" style="25"/>
    <col min="8450" max="8450" width="20.5546875" style="25" customWidth="1"/>
    <col min="8451" max="8451" width="9.5546875" style="25" bestFit="1" customWidth="1"/>
    <col min="8452" max="8705" width="8.88671875" style="25"/>
    <col min="8706" max="8706" width="20.5546875" style="25" customWidth="1"/>
    <col min="8707" max="8707" width="9.5546875" style="25" bestFit="1" customWidth="1"/>
    <col min="8708" max="8961" width="8.88671875" style="25"/>
    <col min="8962" max="8962" width="20.5546875" style="25" customWidth="1"/>
    <col min="8963" max="8963" width="9.5546875" style="25" bestFit="1" customWidth="1"/>
    <col min="8964" max="9217" width="8.88671875" style="25"/>
    <col min="9218" max="9218" width="20.5546875" style="25" customWidth="1"/>
    <col min="9219" max="9219" width="9.5546875" style="25" bestFit="1" customWidth="1"/>
    <col min="9220" max="9473" width="8.88671875" style="25"/>
    <col min="9474" max="9474" width="20.5546875" style="25" customWidth="1"/>
    <col min="9475" max="9475" width="9.5546875" style="25" bestFit="1" customWidth="1"/>
    <col min="9476" max="9729" width="8.88671875" style="25"/>
    <col min="9730" max="9730" width="20.5546875" style="25" customWidth="1"/>
    <col min="9731" max="9731" width="9.5546875" style="25" bestFit="1" customWidth="1"/>
    <col min="9732" max="9985" width="8.88671875" style="25"/>
    <col min="9986" max="9986" width="20.5546875" style="25" customWidth="1"/>
    <col min="9987" max="9987" width="9.5546875" style="25" bestFit="1" customWidth="1"/>
    <col min="9988" max="10241" width="8.88671875" style="25"/>
    <col min="10242" max="10242" width="20.5546875" style="25" customWidth="1"/>
    <col min="10243" max="10243" width="9.5546875" style="25" bestFit="1" customWidth="1"/>
    <col min="10244" max="10497" width="8.88671875" style="25"/>
    <col min="10498" max="10498" width="20.5546875" style="25" customWidth="1"/>
    <col min="10499" max="10499" width="9.5546875" style="25" bestFit="1" customWidth="1"/>
    <col min="10500" max="10753" width="8.88671875" style="25"/>
    <col min="10754" max="10754" width="20.5546875" style="25" customWidth="1"/>
    <col min="10755" max="10755" width="9.5546875" style="25" bestFit="1" customWidth="1"/>
    <col min="10756" max="11009" width="8.88671875" style="25"/>
    <col min="11010" max="11010" width="20.5546875" style="25" customWidth="1"/>
    <col min="11011" max="11011" width="9.5546875" style="25" bestFit="1" customWidth="1"/>
    <col min="11012" max="11265" width="8.88671875" style="25"/>
    <col min="11266" max="11266" width="20.5546875" style="25" customWidth="1"/>
    <col min="11267" max="11267" width="9.5546875" style="25" bestFit="1" customWidth="1"/>
    <col min="11268" max="11521" width="8.88671875" style="25"/>
    <col min="11522" max="11522" width="20.5546875" style="25" customWidth="1"/>
    <col min="11523" max="11523" width="9.5546875" style="25" bestFit="1" customWidth="1"/>
    <col min="11524" max="11777" width="8.88671875" style="25"/>
    <col min="11778" max="11778" width="20.5546875" style="25" customWidth="1"/>
    <col min="11779" max="11779" width="9.5546875" style="25" bestFit="1" customWidth="1"/>
    <col min="11780" max="12033" width="8.88671875" style="25"/>
    <col min="12034" max="12034" width="20.5546875" style="25" customWidth="1"/>
    <col min="12035" max="12035" width="9.5546875" style="25" bestFit="1" customWidth="1"/>
    <col min="12036" max="12289" width="8.88671875" style="25"/>
    <col min="12290" max="12290" width="20.5546875" style="25" customWidth="1"/>
    <col min="12291" max="12291" width="9.5546875" style="25" bestFit="1" customWidth="1"/>
    <col min="12292" max="12545" width="8.88671875" style="25"/>
    <col min="12546" max="12546" width="20.5546875" style="25" customWidth="1"/>
    <col min="12547" max="12547" width="9.5546875" style="25" bestFit="1" customWidth="1"/>
    <col min="12548" max="12801" width="8.88671875" style="25"/>
    <col min="12802" max="12802" width="20.5546875" style="25" customWidth="1"/>
    <col min="12803" max="12803" width="9.5546875" style="25" bestFit="1" customWidth="1"/>
    <col min="12804" max="13057" width="8.88671875" style="25"/>
    <col min="13058" max="13058" width="20.5546875" style="25" customWidth="1"/>
    <col min="13059" max="13059" width="9.5546875" style="25" bestFit="1" customWidth="1"/>
    <col min="13060" max="13313" width="8.88671875" style="25"/>
    <col min="13314" max="13314" width="20.5546875" style="25" customWidth="1"/>
    <col min="13315" max="13315" width="9.5546875" style="25" bestFit="1" customWidth="1"/>
    <col min="13316" max="13569" width="8.88671875" style="25"/>
    <col min="13570" max="13570" width="20.5546875" style="25" customWidth="1"/>
    <col min="13571" max="13571" width="9.5546875" style="25" bestFit="1" customWidth="1"/>
    <col min="13572" max="13825" width="8.88671875" style="25"/>
    <col min="13826" max="13826" width="20.5546875" style="25" customWidth="1"/>
    <col min="13827" max="13827" width="9.5546875" style="25" bestFit="1" customWidth="1"/>
    <col min="13828" max="14081" width="8.88671875" style="25"/>
    <col min="14082" max="14082" width="20.5546875" style="25" customWidth="1"/>
    <col min="14083" max="14083" width="9.5546875" style="25" bestFit="1" customWidth="1"/>
    <col min="14084" max="14337" width="8.88671875" style="25"/>
    <col min="14338" max="14338" width="20.5546875" style="25" customWidth="1"/>
    <col min="14339" max="14339" width="9.5546875" style="25" bestFit="1" customWidth="1"/>
    <col min="14340" max="14593" width="8.88671875" style="25"/>
    <col min="14594" max="14594" width="20.5546875" style="25" customWidth="1"/>
    <col min="14595" max="14595" width="9.5546875" style="25" bestFit="1" customWidth="1"/>
    <col min="14596" max="14849" width="8.88671875" style="25"/>
    <col min="14850" max="14850" width="20.5546875" style="25" customWidth="1"/>
    <col min="14851" max="14851" width="9.5546875" style="25" bestFit="1" customWidth="1"/>
    <col min="14852" max="15105" width="8.88671875" style="25"/>
    <col min="15106" max="15106" width="20.5546875" style="25" customWidth="1"/>
    <col min="15107" max="15107" width="9.5546875" style="25" bestFit="1" customWidth="1"/>
    <col min="15108" max="15361" width="8.88671875" style="25"/>
    <col min="15362" max="15362" width="20.5546875" style="25" customWidth="1"/>
    <col min="15363" max="15363" width="9.5546875" style="25" bestFit="1" customWidth="1"/>
    <col min="15364" max="15617" width="8.88671875" style="25"/>
    <col min="15618" max="15618" width="20.5546875" style="25" customWidth="1"/>
    <col min="15619" max="15619" width="9.5546875" style="25" bestFit="1" customWidth="1"/>
    <col min="15620" max="15873" width="8.88671875" style="25"/>
    <col min="15874" max="15874" width="20.5546875" style="25" customWidth="1"/>
    <col min="15875" max="15875" width="9.5546875" style="25" bestFit="1" customWidth="1"/>
    <col min="15876" max="16129" width="8.88671875" style="25"/>
    <col min="16130" max="16130" width="20.5546875" style="25" customWidth="1"/>
    <col min="16131" max="16131" width="9.5546875" style="25" bestFit="1" customWidth="1"/>
    <col min="16132" max="16384" width="8.88671875" style="25"/>
  </cols>
  <sheetData>
    <row r="2" spans="2:6" x14ac:dyDescent="0.25">
      <c r="B2" s="24" t="s">
        <v>174</v>
      </c>
    </row>
    <row r="3" spans="2:6" x14ac:dyDescent="0.25">
      <c r="B3" s="26" t="s">
        <v>175</v>
      </c>
      <c r="C3" s="25" t="s">
        <v>176</v>
      </c>
    </row>
    <row r="4" spans="2:6" x14ac:dyDescent="0.25">
      <c r="B4" s="26" t="s">
        <v>177</v>
      </c>
    </row>
    <row r="5" spans="2:6" x14ac:dyDescent="0.25">
      <c r="C5" s="25" t="s">
        <v>178</v>
      </c>
      <c r="E5" s="84" t="s">
        <v>161</v>
      </c>
    </row>
    <row r="6" spans="2:6" x14ac:dyDescent="0.25">
      <c r="B6" s="25" t="s">
        <v>179</v>
      </c>
      <c r="C6" s="27">
        <v>0.31</v>
      </c>
      <c r="E6" s="25" t="s">
        <v>183</v>
      </c>
      <c r="F6" s="27">
        <f>C9</f>
        <v>0.37</v>
      </c>
    </row>
    <row r="7" spans="2:6" x14ac:dyDescent="0.25">
      <c r="B7" s="28" t="s">
        <v>180</v>
      </c>
      <c r="C7" s="27">
        <v>0.34</v>
      </c>
      <c r="E7" s="25" t="s">
        <v>185</v>
      </c>
      <c r="F7" s="27">
        <f>C10</f>
        <v>0.39</v>
      </c>
    </row>
    <row r="8" spans="2:6" x14ac:dyDescent="0.25">
      <c r="B8" s="25" t="s">
        <v>181</v>
      </c>
      <c r="C8" s="27">
        <v>0.34</v>
      </c>
      <c r="E8" s="25" t="s">
        <v>187</v>
      </c>
      <c r="F8" s="27">
        <f>C11</f>
        <v>0.44</v>
      </c>
    </row>
    <row r="9" spans="2:6" x14ac:dyDescent="0.25">
      <c r="B9" s="25" t="s">
        <v>182</v>
      </c>
      <c r="C9" s="27">
        <v>0.37</v>
      </c>
      <c r="E9" s="25" t="s">
        <v>0</v>
      </c>
      <c r="F9" s="27">
        <f>C15</f>
        <v>0.47</v>
      </c>
    </row>
    <row r="10" spans="2:6" x14ac:dyDescent="0.25">
      <c r="B10" s="28" t="s">
        <v>184</v>
      </c>
      <c r="C10" s="27">
        <v>0.39</v>
      </c>
      <c r="E10" s="25" t="s">
        <v>3</v>
      </c>
      <c r="F10" s="27">
        <f>C16</f>
        <v>0.47</v>
      </c>
    </row>
    <row r="11" spans="2:6" x14ac:dyDescent="0.25">
      <c r="B11" s="28" t="s">
        <v>186</v>
      </c>
      <c r="C11" s="27">
        <v>0.44</v>
      </c>
      <c r="E11" s="25" t="s">
        <v>2</v>
      </c>
      <c r="F11" s="27">
        <f>C21</f>
        <v>0.54</v>
      </c>
    </row>
    <row r="12" spans="2:6" x14ac:dyDescent="0.25">
      <c r="B12" s="28" t="s">
        <v>188</v>
      </c>
      <c r="C12" s="27">
        <v>0.46</v>
      </c>
      <c r="E12" s="25" t="s">
        <v>4</v>
      </c>
      <c r="F12" s="27">
        <f>C23</f>
        <v>0.55000000000000004</v>
      </c>
    </row>
    <row r="13" spans="2:6" x14ac:dyDescent="0.25">
      <c r="B13" s="25" t="s">
        <v>189</v>
      </c>
      <c r="C13" s="27">
        <v>0.46</v>
      </c>
      <c r="E13" s="25" t="s">
        <v>7</v>
      </c>
      <c r="F13" s="27">
        <f>C24</f>
        <v>0.55000000000000004</v>
      </c>
    </row>
    <row r="14" spans="2:6" x14ac:dyDescent="0.25">
      <c r="B14" s="25" t="s">
        <v>190</v>
      </c>
      <c r="C14" s="27">
        <v>0.46</v>
      </c>
      <c r="E14" s="25" t="s">
        <v>202</v>
      </c>
      <c r="F14" s="27">
        <f>C25</f>
        <v>0.56000000000000005</v>
      </c>
    </row>
    <row r="15" spans="2:6" x14ac:dyDescent="0.25">
      <c r="B15" s="25" t="s">
        <v>191</v>
      </c>
      <c r="C15" s="27">
        <v>0.47</v>
      </c>
      <c r="E15" s="25" t="s">
        <v>1</v>
      </c>
      <c r="F15" s="27">
        <f>C27</f>
        <v>0.56999999999999995</v>
      </c>
    </row>
    <row r="16" spans="2:6" x14ac:dyDescent="0.25">
      <c r="B16" s="28" t="s">
        <v>192</v>
      </c>
      <c r="C16" s="27">
        <v>0.47</v>
      </c>
      <c r="E16" s="25" t="s">
        <v>5</v>
      </c>
      <c r="F16" s="27">
        <f>C28</f>
        <v>0.59</v>
      </c>
    </row>
    <row r="17" spans="2:6" x14ac:dyDescent="0.25">
      <c r="B17" s="28" t="s">
        <v>193</v>
      </c>
      <c r="C17" s="27">
        <v>0.47</v>
      </c>
      <c r="E17" s="25" t="s">
        <v>208</v>
      </c>
      <c r="F17" s="27">
        <f>C30</f>
        <v>0.61307734262878122</v>
      </c>
    </row>
    <row r="18" spans="2:6" x14ac:dyDescent="0.25">
      <c r="B18" s="25" t="s">
        <v>194</v>
      </c>
      <c r="C18" s="27">
        <v>0.48</v>
      </c>
      <c r="E18" s="25" t="s">
        <v>215</v>
      </c>
      <c r="F18" s="27">
        <f>C36</f>
        <v>0.71</v>
      </c>
    </row>
    <row r="19" spans="2:6" x14ac:dyDescent="0.25">
      <c r="B19" s="25" t="s">
        <v>195</v>
      </c>
      <c r="C19" s="27">
        <v>0.49</v>
      </c>
      <c r="E19" s="25" t="s">
        <v>218</v>
      </c>
      <c r="F19" s="27">
        <f>C38</f>
        <v>0.92</v>
      </c>
    </row>
    <row r="20" spans="2:6" x14ac:dyDescent="0.25">
      <c r="B20" s="28" t="s">
        <v>196</v>
      </c>
      <c r="C20" s="27">
        <v>0.52</v>
      </c>
      <c r="E20" s="25" t="s">
        <v>220</v>
      </c>
      <c r="F20" s="27">
        <f>C39</f>
        <v>0.99</v>
      </c>
    </row>
    <row r="21" spans="2:6" x14ac:dyDescent="0.25">
      <c r="B21" s="28" t="s">
        <v>197</v>
      </c>
      <c r="C21" s="27">
        <v>0.54</v>
      </c>
    </row>
    <row r="22" spans="2:6" x14ac:dyDescent="0.25">
      <c r="B22" s="28" t="s">
        <v>198</v>
      </c>
      <c r="C22" s="27">
        <v>0.55000000000000004</v>
      </c>
    </row>
    <row r="23" spans="2:6" x14ac:dyDescent="0.25">
      <c r="B23" s="25" t="s">
        <v>199</v>
      </c>
      <c r="C23" s="27">
        <v>0.55000000000000004</v>
      </c>
    </row>
    <row r="24" spans="2:6" x14ac:dyDescent="0.25">
      <c r="B24" s="28" t="s">
        <v>200</v>
      </c>
      <c r="C24" s="27">
        <v>0.55000000000000004</v>
      </c>
    </row>
    <row r="25" spans="2:6" x14ac:dyDescent="0.25">
      <c r="B25" s="25" t="s">
        <v>201</v>
      </c>
      <c r="C25" s="27">
        <v>0.56000000000000005</v>
      </c>
    </row>
    <row r="26" spans="2:6" x14ac:dyDescent="0.25">
      <c r="B26" s="25" t="s">
        <v>203</v>
      </c>
      <c r="C26" s="27">
        <v>0.56000000000000005</v>
      </c>
    </row>
    <row r="27" spans="2:6" x14ac:dyDescent="0.25">
      <c r="B27" s="28" t="s">
        <v>204</v>
      </c>
      <c r="C27" s="27">
        <v>0.56999999999999995</v>
      </c>
    </row>
    <row r="28" spans="2:6" x14ac:dyDescent="0.25">
      <c r="B28" s="28" t="s">
        <v>205</v>
      </c>
      <c r="C28" s="27">
        <v>0.59</v>
      </c>
    </row>
    <row r="29" spans="2:6" x14ac:dyDescent="0.25">
      <c r="B29" s="28" t="s">
        <v>206</v>
      </c>
      <c r="C29" s="27">
        <v>0.59</v>
      </c>
    </row>
    <row r="30" spans="2:6" x14ac:dyDescent="0.25">
      <c r="B30" s="25" t="s">
        <v>207</v>
      </c>
      <c r="C30" s="27">
        <v>0.61307734262878122</v>
      </c>
    </row>
    <row r="31" spans="2:6" x14ac:dyDescent="0.25">
      <c r="B31" s="25" t="s">
        <v>209</v>
      </c>
      <c r="C31" s="27">
        <v>0.62</v>
      </c>
    </row>
    <row r="32" spans="2:6" x14ac:dyDescent="0.25">
      <c r="B32" s="28" t="s">
        <v>210</v>
      </c>
      <c r="C32" s="27">
        <v>0.62</v>
      </c>
    </row>
    <row r="33" spans="2:3" x14ac:dyDescent="0.25">
      <c r="B33" s="25" t="s">
        <v>211</v>
      </c>
      <c r="C33" s="27">
        <v>0.67</v>
      </c>
    </row>
    <row r="34" spans="2:3" x14ac:dyDescent="0.25">
      <c r="B34" s="28" t="s">
        <v>212</v>
      </c>
      <c r="C34" s="27">
        <v>0.66775374092088624</v>
      </c>
    </row>
    <row r="35" spans="2:3" x14ac:dyDescent="0.25">
      <c r="B35" s="28" t="s">
        <v>213</v>
      </c>
      <c r="C35" s="27">
        <v>0.67524197027983468</v>
      </c>
    </row>
    <row r="36" spans="2:3" x14ac:dyDescent="0.25">
      <c r="B36" s="25" t="s">
        <v>214</v>
      </c>
      <c r="C36" s="27">
        <v>0.71</v>
      </c>
    </row>
    <row r="37" spans="2:3" x14ac:dyDescent="0.25">
      <c r="B37" s="28" t="s">
        <v>216</v>
      </c>
      <c r="C37" s="27">
        <v>0.76</v>
      </c>
    </row>
    <row r="38" spans="2:3" x14ac:dyDescent="0.25">
      <c r="B38" s="28" t="s">
        <v>217</v>
      </c>
      <c r="C38" s="27">
        <v>0.92</v>
      </c>
    </row>
    <row r="39" spans="2:3" x14ac:dyDescent="0.25">
      <c r="B39" s="25" t="s">
        <v>219</v>
      </c>
      <c r="C39" s="27">
        <v>0.99</v>
      </c>
    </row>
  </sheetData>
  <hyperlinks>
    <hyperlink ref="B2" r:id="rId1" display="http://www.oecd-ilibrary.org/"/>
  </hyperlink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showGridLines="0" zoomScale="85" zoomScaleNormal="85" workbookViewId="0">
      <selection activeCell="B12" sqref="B12"/>
    </sheetView>
  </sheetViews>
  <sheetFormatPr defaultRowHeight="14.4" x14ac:dyDescent="0.3"/>
  <cols>
    <col min="1" max="1" width="3" customWidth="1"/>
    <col min="2" max="2" width="15.33203125" bestFit="1" customWidth="1"/>
    <col min="3" max="4" width="8.5546875" customWidth="1"/>
    <col min="5" max="5" width="10.109375" customWidth="1"/>
    <col min="6" max="6" width="14.33203125" customWidth="1"/>
  </cols>
  <sheetData>
    <row r="2" spans="2:10" x14ac:dyDescent="0.3">
      <c r="C2" s="1" t="s">
        <v>150</v>
      </c>
      <c r="D2" s="1" t="s">
        <v>152</v>
      </c>
      <c r="E2" s="1" t="s">
        <v>151</v>
      </c>
      <c r="F2" s="1" t="s">
        <v>373</v>
      </c>
    </row>
    <row r="3" spans="2:10" x14ac:dyDescent="0.3">
      <c r="B3" t="s">
        <v>168</v>
      </c>
      <c r="C3" s="5">
        <v>0</v>
      </c>
      <c r="F3" s="11">
        <f t="shared" ref="F3:F9" si="0">(1+C3)*(1+D3)*(1+E3)-1</f>
        <v>0</v>
      </c>
    </row>
    <row r="4" spans="2:10" x14ac:dyDescent="0.3">
      <c r="B4" t="s">
        <v>169</v>
      </c>
      <c r="C4" s="5">
        <v>7.0000000000000007E-2</v>
      </c>
      <c r="F4" s="11">
        <f t="shared" si="0"/>
        <v>7.0000000000000062E-2</v>
      </c>
    </row>
    <row r="5" spans="2:10" x14ac:dyDescent="0.3">
      <c r="B5" t="s">
        <v>170</v>
      </c>
      <c r="C5" s="18">
        <v>0.255</v>
      </c>
      <c r="F5" s="11">
        <f t="shared" si="0"/>
        <v>0.25499999999999989</v>
      </c>
    </row>
    <row r="6" spans="2:10" x14ac:dyDescent="0.3">
      <c r="B6" t="s">
        <v>173</v>
      </c>
      <c r="C6" s="18">
        <v>0.255</v>
      </c>
      <c r="D6" s="5">
        <v>0.1</v>
      </c>
      <c r="F6" s="11">
        <f t="shared" si="0"/>
        <v>0.38050000000000006</v>
      </c>
    </row>
    <row r="7" spans="2:10" x14ac:dyDescent="0.3">
      <c r="B7" t="s">
        <v>167</v>
      </c>
      <c r="C7" s="18">
        <v>0.255</v>
      </c>
      <c r="D7" s="5">
        <v>0.15</v>
      </c>
      <c r="F7" s="11">
        <f t="shared" si="0"/>
        <v>0.4432499999999997</v>
      </c>
    </row>
    <row r="8" spans="2:10" x14ac:dyDescent="0.3">
      <c r="B8" t="s">
        <v>172</v>
      </c>
      <c r="C8" s="18">
        <v>0.255</v>
      </c>
      <c r="D8" s="18">
        <v>7.4999999999999997E-2</v>
      </c>
      <c r="E8" s="5">
        <v>0.2</v>
      </c>
      <c r="F8" s="11">
        <f t="shared" si="0"/>
        <v>0.61894999999999989</v>
      </c>
    </row>
    <row r="9" spans="2:10" x14ac:dyDescent="0.3">
      <c r="B9" t="s">
        <v>171</v>
      </c>
      <c r="C9" s="18">
        <v>0.255</v>
      </c>
      <c r="D9" s="18">
        <v>7.4999999999999997E-2</v>
      </c>
      <c r="E9" s="5">
        <v>0.25</v>
      </c>
      <c r="F9" s="11">
        <f t="shared" si="0"/>
        <v>0.68640624999999988</v>
      </c>
    </row>
    <row r="10" spans="2:10" x14ac:dyDescent="0.3">
      <c r="H10" s="3"/>
      <c r="I10" s="3"/>
      <c r="J10" s="3"/>
    </row>
    <row r="11" spans="2:10" x14ac:dyDescent="0.3">
      <c r="H11" s="3"/>
      <c r="I11" s="3"/>
      <c r="J11" s="3"/>
    </row>
    <row r="12" spans="2:10" x14ac:dyDescent="0.3">
      <c r="B12" s="1" t="s">
        <v>161</v>
      </c>
    </row>
    <row r="14" spans="2:10" x14ac:dyDescent="0.3">
      <c r="B14" s="1" t="s">
        <v>18</v>
      </c>
      <c r="C14" s="1" t="s">
        <v>152</v>
      </c>
      <c r="D14" s="1" t="s">
        <v>151</v>
      </c>
    </row>
    <row r="15" spans="2:10" x14ac:dyDescent="0.3">
      <c r="B15" s="3">
        <f>F3</f>
        <v>0</v>
      </c>
      <c r="C15" s="3">
        <f>B15</f>
        <v>0</v>
      </c>
      <c r="D15" s="3">
        <f>C15</f>
        <v>0</v>
      </c>
    </row>
    <row r="16" spans="2:10" x14ac:dyDescent="0.3">
      <c r="B16" s="3">
        <f t="shared" ref="B16:D21" si="1">$F4*C4/SUM($C4:$E4)</f>
        <v>7.0000000000000062E-2</v>
      </c>
      <c r="C16" s="3">
        <f t="shared" si="1"/>
        <v>0</v>
      </c>
      <c r="D16" s="3">
        <f t="shared" si="1"/>
        <v>0</v>
      </c>
    </row>
    <row r="17" spans="2:10" x14ac:dyDescent="0.3">
      <c r="B17" s="3">
        <f t="shared" si="1"/>
        <v>0.25499999999999989</v>
      </c>
      <c r="C17" s="3">
        <f t="shared" si="1"/>
        <v>0</v>
      </c>
      <c r="D17" s="3">
        <f t="shared" si="1"/>
        <v>0</v>
      </c>
    </row>
    <row r="18" spans="2:10" x14ac:dyDescent="0.3">
      <c r="B18" s="3">
        <f t="shared" si="1"/>
        <v>0.27331690140845077</v>
      </c>
      <c r="C18" s="3">
        <f t="shared" si="1"/>
        <v>0.10718309859154933</v>
      </c>
      <c r="D18" s="3">
        <f t="shared" si="1"/>
        <v>0</v>
      </c>
    </row>
    <row r="19" spans="2:10" x14ac:dyDescent="0.3">
      <c r="B19" s="3">
        <f t="shared" si="1"/>
        <v>0.27908333333333313</v>
      </c>
      <c r="C19" s="3">
        <f t="shared" si="1"/>
        <v>0.16416666666666654</v>
      </c>
      <c r="D19" s="3">
        <f t="shared" si="1"/>
        <v>0</v>
      </c>
      <c r="E19" s="5"/>
      <c r="F19" s="5"/>
      <c r="G19" s="3"/>
      <c r="H19" s="3"/>
    </row>
    <row r="20" spans="2:10" x14ac:dyDescent="0.3">
      <c r="B20" s="3">
        <f t="shared" si="1"/>
        <v>0.29779669811320747</v>
      </c>
      <c r="C20" s="3">
        <f t="shared" si="1"/>
        <v>8.7587264150943367E-2</v>
      </c>
      <c r="D20" s="3">
        <f t="shared" si="1"/>
        <v>0.23356603773584902</v>
      </c>
      <c r="G20" s="3"/>
      <c r="H20" s="3"/>
    </row>
    <row r="21" spans="2:10" x14ac:dyDescent="0.3">
      <c r="B21" s="3">
        <f t="shared" si="1"/>
        <v>0.30178205818965509</v>
      </c>
      <c r="C21" s="3">
        <f t="shared" si="1"/>
        <v>8.8759428879310306E-2</v>
      </c>
      <c r="D21" s="3">
        <f t="shared" si="1"/>
        <v>0.29586476293103442</v>
      </c>
    </row>
    <row r="26" spans="2:10" x14ac:dyDescent="0.3">
      <c r="C26" s="18"/>
      <c r="D26" s="5"/>
      <c r="E26" s="5"/>
      <c r="F26" s="5"/>
      <c r="G26" s="3"/>
      <c r="H26" s="3"/>
      <c r="I26" s="3"/>
      <c r="J26" s="3"/>
    </row>
    <row r="27" spans="2:10" x14ac:dyDescent="0.3">
      <c r="C27" s="18"/>
      <c r="D27" s="5"/>
      <c r="G27" s="3"/>
      <c r="H27" s="3"/>
      <c r="I27" s="3"/>
      <c r="J27" s="3"/>
    </row>
    <row r="28" spans="2:10" x14ac:dyDescent="0.3">
      <c r="C28" s="18"/>
      <c r="G28" s="3"/>
      <c r="H28" s="3"/>
      <c r="I28" s="3"/>
      <c r="J28" s="3"/>
    </row>
  </sheetData>
  <sortState ref="B2:N11">
    <sortCondition ref="G2:G1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2"/>
  <sheetViews>
    <sheetView showGridLines="0" zoomScale="85" zoomScaleNormal="85" workbookViewId="0">
      <selection activeCell="H13" sqref="H13"/>
    </sheetView>
  </sheetViews>
  <sheetFormatPr defaultColWidth="12.44140625" defaultRowHeight="14.4" x14ac:dyDescent="0.3"/>
  <cols>
    <col min="1" max="1" width="3.33203125" style="15" customWidth="1"/>
    <col min="2" max="2" width="16" style="15" customWidth="1"/>
    <col min="3" max="3" width="11.44140625" style="15" customWidth="1"/>
    <col min="4" max="4" width="11" style="15" customWidth="1"/>
    <col min="5" max="5" width="10.44140625" style="15" customWidth="1"/>
    <col min="6" max="7" width="9.33203125" style="15" customWidth="1"/>
    <col min="8" max="8" width="21.88671875" style="15" customWidth="1"/>
    <col min="9" max="9" width="11.33203125" style="15" customWidth="1"/>
    <col min="10" max="10" width="12.44140625" style="15"/>
    <col min="11" max="11" width="15.88671875" style="15" bestFit="1" customWidth="1"/>
    <col min="12" max="12" width="12.44140625" style="15"/>
    <col min="13" max="14" width="8.6640625" style="15" customWidth="1"/>
    <col min="15" max="15" width="14" style="15" bestFit="1" customWidth="1"/>
    <col min="16" max="16" width="17.21875" style="15" customWidth="1"/>
    <col min="17" max="17" width="10.44140625" style="15" customWidth="1"/>
    <col min="18" max="19" width="8.6640625" style="15" customWidth="1"/>
    <col min="20" max="16384" width="12.44140625" style="15"/>
  </cols>
  <sheetData>
    <row r="2" spans="2:19" ht="14.4" customHeight="1" x14ac:dyDescent="0.3">
      <c r="B2" s="47" t="s">
        <v>322</v>
      </c>
      <c r="D2" s="16"/>
    </row>
    <row r="3" spans="2:19" ht="14.4" customHeight="1" x14ac:dyDescent="0.3">
      <c r="B3" s="16" t="str">
        <f>Fjárlög!$N$36</f>
        <v>VSK</v>
      </c>
      <c r="C3" s="53">
        <f>Fjárlög!$O$36</f>
        <v>142600</v>
      </c>
      <c r="D3" s="16"/>
    </row>
    <row r="4" spans="2:19" ht="14.4" customHeight="1" x14ac:dyDescent="0.3">
      <c r="B4" s="16" t="str">
        <f>Fjárlög!$N$37</f>
        <v>Gjöld á ytri áhrif</v>
      </c>
      <c r="C4" s="53">
        <f>Fjárlög!$O$37</f>
        <v>56657.386167146971</v>
      </c>
      <c r="D4" s="16"/>
    </row>
    <row r="5" spans="2:19" ht="14.4" customHeight="1" x14ac:dyDescent="0.3">
      <c r="B5" s="16" t="str">
        <f>Fjárlög!$N$38</f>
        <v>Vörugjöld</v>
      </c>
      <c r="C5" s="53">
        <f>Fjárlög!$O$38</f>
        <v>9202</v>
      </c>
      <c r="D5" s="16"/>
    </row>
    <row r="6" spans="2:19" ht="14.4" customHeight="1" x14ac:dyDescent="0.3">
      <c r="B6" s="16" t="str">
        <f>Fjárlög!$N$39</f>
        <v>Þjónustugjöld</v>
      </c>
      <c r="C6" s="53">
        <f>Fjárlög!$O$39</f>
        <v>3036.613832853026</v>
      </c>
      <c r="D6" s="16"/>
      <c r="M6"/>
      <c r="N6"/>
      <c r="O6"/>
      <c r="P6"/>
      <c r="Q6"/>
      <c r="R6"/>
      <c r="S6"/>
    </row>
    <row r="7" spans="2:19" ht="14.4" customHeight="1" x14ac:dyDescent="0.3">
      <c r="B7" s="16" t="str">
        <f>Fjárlög!$N$40</f>
        <v>Tollar</v>
      </c>
      <c r="C7" s="53">
        <f>Fjárlög!$O$40</f>
        <v>6227</v>
      </c>
      <c r="D7" s="16"/>
      <c r="M7"/>
      <c r="N7"/>
      <c r="O7"/>
      <c r="P7"/>
      <c r="Q7"/>
      <c r="R7"/>
      <c r="S7"/>
    </row>
    <row r="8" spans="2:19" ht="14.4" customHeight="1" x14ac:dyDescent="0.3">
      <c r="B8" s="16" t="str">
        <f>Fjárlög!$N$41</f>
        <v>Samtals</v>
      </c>
      <c r="C8" s="53">
        <f>SUM(C3:C7)</f>
        <v>217723</v>
      </c>
      <c r="D8" s="16"/>
      <c r="M8"/>
      <c r="N8"/>
      <c r="O8"/>
      <c r="P8"/>
      <c r="Q8"/>
      <c r="R8"/>
      <c r="S8"/>
    </row>
    <row r="9" spans="2:19" ht="14.4" customHeight="1" x14ac:dyDescent="0.3">
      <c r="M9"/>
      <c r="N9"/>
      <c r="O9"/>
      <c r="P9"/>
      <c r="Q9"/>
      <c r="R9"/>
      <c r="S9"/>
    </row>
    <row r="10" spans="2:19" ht="14.4" customHeight="1" x14ac:dyDescent="0.3">
      <c r="B10" s="47" t="s">
        <v>344</v>
      </c>
      <c r="C10" s="47" t="s">
        <v>150</v>
      </c>
      <c r="D10" s="47" t="s">
        <v>352</v>
      </c>
      <c r="E10" s="47" t="s">
        <v>21</v>
      </c>
      <c r="K10"/>
      <c r="L10"/>
      <c r="M10"/>
      <c r="N10"/>
      <c r="O10"/>
      <c r="P10"/>
      <c r="Q10"/>
      <c r="R10"/>
      <c r="S10"/>
    </row>
    <row r="11" spans="2:19" ht="14.4" customHeight="1" x14ac:dyDescent="0.3">
      <c r="B11" s="15" t="s">
        <v>15</v>
      </c>
      <c r="C11" s="54">
        <f>'mynd 1'!D13</f>
        <v>0.67500000000000004</v>
      </c>
      <c r="D11" s="30">
        <f>C11/SUM($C$11:$C$12)</f>
        <v>0.9</v>
      </c>
      <c r="E11" s="36">
        <v>0.255</v>
      </c>
      <c r="K11"/>
      <c r="L11"/>
      <c r="M11"/>
      <c r="N11"/>
      <c r="O11"/>
      <c r="P11"/>
      <c r="Q11"/>
      <c r="R11"/>
      <c r="S11"/>
    </row>
    <row r="12" spans="2:19" ht="14.4" customHeight="1" x14ac:dyDescent="0.3">
      <c r="B12" s="15" t="s">
        <v>14</v>
      </c>
      <c r="C12" s="54">
        <f>'mynd 1'!D14</f>
        <v>7.4999999999999956E-2</v>
      </c>
      <c r="D12" s="30">
        <f>C12/SUM($C$11:$C$12)</f>
        <v>9.9999999999999936E-2</v>
      </c>
      <c r="E12" s="30">
        <v>7.0000000000000007E-2</v>
      </c>
      <c r="K12" s="4"/>
      <c r="L12"/>
      <c r="M12"/>
      <c r="N12"/>
      <c r="O12"/>
      <c r="P12"/>
      <c r="Q12"/>
      <c r="R12"/>
      <c r="S12"/>
    </row>
    <row r="13" spans="2:19" ht="14.4" customHeight="1" x14ac:dyDescent="0.3">
      <c r="B13" s="15" t="s">
        <v>351</v>
      </c>
      <c r="C13" s="54">
        <f>'mynd 1'!D15</f>
        <v>0.25</v>
      </c>
      <c r="E13" s="30">
        <v>0</v>
      </c>
      <c r="K13"/>
      <c r="L13"/>
      <c r="M13"/>
      <c r="N13"/>
      <c r="O13"/>
      <c r="P13"/>
      <c r="Q13"/>
      <c r="R13"/>
      <c r="S13"/>
    </row>
    <row r="14" spans="2:19" ht="14.4" customHeight="1" x14ac:dyDescent="0.3">
      <c r="K14"/>
      <c r="L14"/>
      <c r="M14"/>
      <c r="N14"/>
      <c r="O14"/>
      <c r="P14"/>
      <c r="Q14" s="7"/>
      <c r="R14" s="7"/>
      <c r="S14" s="7"/>
    </row>
    <row r="15" spans="2:19" ht="14.4" customHeight="1" x14ac:dyDescent="0.3">
      <c r="B15" s="47" t="s">
        <v>357</v>
      </c>
      <c r="K15"/>
      <c r="L15"/>
      <c r="M15"/>
      <c r="N15"/>
      <c r="O15" s="6"/>
      <c r="P15" s="3"/>
      <c r="Q15" s="7"/>
      <c r="R15" s="7"/>
      <c r="S15" s="7"/>
    </row>
    <row r="16" spans="2:19" ht="14.4" customHeight="1" x14ac:dyDescent="0.3">
      <c r="C16" s="15" t="s">
        <v>354</v>
      </c>
      <c r="D16" s="15" t="s">
        <v>22</v>
      </c>
      <c r="E16" s="15" t="s">
        <v>359</v>
      </c>
      <c r="F16" s="15" t="s">
        <v>363</v>
      </c>
      <c r="O16" s="56"/>
      <c r="P16" s="56"/>
      <c r="Q16" s="7"/>
      <c r="R16" s="7"/>
      <c r="S16" s="7"/>
    </row>
    <row r="17" spans="2:19" ht="14.4" customHeight="1" x14ac:dyDescent="0.3">
      <c r="B17" s="47"/>
      <c r="C17" s="15" t="s">
        <v>355</v>
      </c>
      <c r="D17" s="15" t="s">
        <v>356</v>
      </c>
      <c r="E17" s="15" t="s">
        <v>365</v>
      </c>
      <c r="F17" s="15" t="s">
        <v>364</v>
      </c>
      <c r="O17" s="56"/>
      <c r="P17" s="56"/>
      <c r="Q17" s="7"/>
      <c r="R17" s="7"/>
      <c r="S17" s="7"/>
    </row>
    <row r="18" spans="2:19" ht="14.4" customHeight="1" x14ac:dyDescent="0.3">
      <c r="B18" s="15" t="s">
        <v>353</v>
      </c>
      <c r="O18" s="58"/>
      <c r="P18" s="56"/>
      <c r="Q18" s="7"/>
      <c r="R18" s="7"/>
      <c r="S18" s="7"/>
    </row>
    <row r="19" spans="2:19" ht="14.4" customHeight="1" x14ac:dyDescent="0.3">
      <c r="B19" s="55" t="s">
        <v>361</v>
      </c>
      <c r="C19" s="33">
        <f>SUMPRODUCT(C11:C13,E11:E13)</f>
        <v>0.17737500000000003</v>
      </c>
      <c r="D19" s="33">
        <f>C20</f>
        <v>0.23650000000000002</v>
      </c>
      <c r="F19" s="33">
        <f>D20</f>
        <v>0.255</v>
      </c>
      <c r="I19" s="49"/>
      <c r="J19" s="49"/>
      <c r="K19" s="49"/>
      <c r="L19" s="49"/>
      <c r="M19" s="49"/>
      <c r="O19" s="58"/>
      <c r="P19" s="56"/>
      <c r="Q19" s="7"/>
      <c r="R19" s="7"/>
      <c r="S19" s="7"/>
    </row>
    <row r="20" spans="2:19" ht="14.4" customHeight="1" x14ac:dyDescent="0.3">
      <c r="B20" s="55" t="s">
        <v>362</v>
      </c>
      <c r="C20" s="33">
        <f>SUMPRODUCT(D11:D12,E11:E12)</f>
        <v>0.23650000000000002</v>
      </c>
      <c r="D20" s="33">
        <f>E11</f>
        <v>0.255</v>
      </c>
      <c r="F20" s="33">
        <f>F19*F23/F22</f>
        <v>0.20034371145583671</v>
      </c>
      <c r="I20" s="49"/>
      <c r="J20" s="49"/>
      <c r="K20" s="49"/>
      <c r="L20" s="49"/>
      <c r="M20" s="49"/>
      <c r="O20" s="58"/>
      <c r="P20" s="56"/>
      <c r="Q20" s="7"/>
      <c r="R20" s="7"/>
      <c r="S20" s="7"/>
    </row>
    <row r="21" spans="2:19" ht="14.4" customHeight="1" x14ac:dyDescent="0.3">
      <c r="B21" s="15" t="s">
        <v>150</v>
      </c>
      <c r="I21" s="89"/>
      <c r="J21" s="90"/>
      <c r="K21" s="49"/>
      <c r="L21" s="49"/>
      <c r="M21" s="49"/>
      <c r="O21" s="58"/>
      <c r="P21" s="56"/>
      <c r="Q21" s="7"/>
      <c r="R21" s="7"/>
      <c r="S21" s="7"/>
    </row>
    <row r="22" spans="2:19" ht="14.4" customHeight="1" x14ac:dyDescent="0.3">
      <c r="B22" s="55" t="s">
        <v>361</v>
      </c>
      <c r="C22" s="17">
        <f>C3</f>
        <v>142600</v>
      </c>
      <c r="D22" s="17">
        <f>C23</f>
        <v>190133.33333333331</v>
      </c>
      <c r="F22" s="17">
        <f>D23</f>
        <v>205006.34249471454</v>
      </c>
      <c r="I22" s="91"/>
      <c r="J22" s="92"/>
      <c r="K22" s="49"/>
      <c r="L22" s="92"/>
      <c r="M22" s="49"/>
      <c r="O22" s="58"/>
      <c r="P22" s="56"/>
      <c r="Q22"/>
      <c r="R22"/>
      <c r="S22"/>
    </row>
    <row r="23" spans="2:19" ht="14.4" customHeight="1" x14ac:dyDescent="0.3">
      <c r="B23" s="55" t="s">
        <v>362</v>
      </c>
      <c r="C23" s="16">
        <f>C22*C20/C19</f>
        <v>190133.33333333331</v>
      </c>
      <c r="D23" s="16">
        <f>D22*D20/D19</f>
        <v>205006.34249471454</v>
      </c>
      <c r="F23" s="17">
        <f>F22+F24</f>
        <v>161065.61383285304</v>
      </c>
      <c r="I23" s="92"/>
      <c r="J23" s="92"/>
      <c r="K23" s="49"/>
      <c r="L23" s="92"/>
      <c r="M23" s="49"/>
      <c r="O23" s="58"/>
      <c r="P23" s="56"/>
      <c r="Q23"/>
      <c r="R23"/>
      <c r="S23"/>
    </row>
    <row r="24" spans="2:19" ht="14.4" customHeight="1" x14ac:dyDescent="0.3">
      <c r="B24" s="61" t="s">
        <v>360</v>
      </c>
      <c r="C24" s="17">
        <f>C23-C22</f>
        <v>47533.333333333314</v>
      </c>
      <c r="D24" s="17">
        <f>D23-D22</f>
        <v>14873.009161381226</v>
      </c>
      <c r="F24" s="17">
        <f>F28</f>
        <v>-43940.728661861503</v>
      </c>
      <c r="I24" s="92"/>
      <c r="J24" s="49"/>
      <c r="K24" s="49"/>
      <c r="L24" s="49"/>
      <c r="M24" s="49"/>
      <c r="O24" s="58"/>
      <c r="P24" s="58"/>
      <c r="Q24"/>
      <c r="R24"/>
      <c r="S24"/>
    </row>
    <row r="25" spans="2:19" ht="14.4" customHeight="1" x14ac:dyDescent="0.3">
      <c r="B25" s="15" t="s">
        <v>358</v>
      </c>
      <c r="I25" s="49"/>
      <c r="J25" s="49"/>
      <c r="K25" s="49"/>
      <c r="L25" s="49"/>
      <c r="M25" s="49"/>
      <c r="O25" s="56"/>
      <c r="P25" s="56"/>
      <c r="Q25"/>
      <c r="R25"/>
      <c r="S25"/>
    </row>
    <row r="26" spans="2:19" ht="14.4" customHeight="1" x14ac:dyDescent="0.3">
      <c r="B26" s="55" t="s">
        <v>361</v>
      </c>
      <c r="E26" s="17">
        <f>C8</f>
        <v>217723</v>
      </c>
      <c r="F26" s="17">
        <f>E26+C24+D24+E28</f>
        <v>261663.7286618615</v>
      </c>
      <c r="I26" s="49"/>
      <c r="J26" s="49"/>
      <c r="K26" s="49"/>
      <c r="L26" s="49"/>
      <c r="M26" s="49"/>
      <c r="O26" s="56"/>
      <c r="P26" s="56"/>
      <c r="Q26"/>
      <c r="R26"/>
      <c r="S26"/>
    </row>
    <row r="27" spans="2:19" ht="14.4" customHeight="1" x14ac:dyDescent="0.3">
      <c r="B27" s="55" t="s">
        <v>362</v>
      </c>
      <c r="E27" s="17">
        <f>C8-SUM(C5:C7)</f>
        <v>199257.38616714696</v>
      </c>
      <c r="F27" s="17">
        <f>E26</f>
        <v>217723</v>
      </c>
      <c r="I27" s="49"/>
      <c r="J27" s="49"/>
      <c r="K27" s="49"/>
      <c r="L27" s="49"/>
      <c r="M27" s="49"/>
      <c r="O27" s="56"/>
      <c r="P27" s="56"/>
      <c r="Q27"/>
      <c r="R27"/>
      <c r="S27"/>
    </row>
    <row r="28" spans="2:19" ht="14.4" customHeight="1" x14ac:dyDescent="0.3">
      <c r="B28" s="64" t="s">
        <v>360</v>
      </c>
      <c r="C28" s="65">
        <f>C24</f>
        <v>47533.333333333314</v>
      </c>
      <c r="D28" s="65">
        <f>D24</f>
        <v>14873.009161381226</v>
      </c>
      <c r="E28" s="65">
        <f>E27-E26</f>
        <v>-18465.613832853036</v>
      </c>
      <c r="F28" s="65">
        <f>F27-F26</f>
        <v>-43940.728661861503</v>
      </c>
      <c r="I28" s="49"/>
      <c r="J28" s="49"/>
      <c r="K28" s="49"/>
      <c r="L28" s="49"/>
      <c r="M28" s="49"/>
      <c r="O28" s="56"/>
      <c r="P28" s="56"/>
      <c r="Q28" s="7"/>
      <c r="R28" s="7"/>
      <c r="S28"/>
    </row>
    <row r="29" spans="2:19" ht="14.4" customHeight="1" x14ac:dyDescent="0.3">
      <c r="O29" s="56"/>
      <c r="P29" s="56"/>
      <c r="Q29" s="9"/>
      <c r="R29" s="7"/>
      <c r="S29" s="7"/>
    </row>
    <row r="30" spans="2:19" ht="14.4" customHeight="1" x14ac:dyDescent="0.3">
      <c r="B30" s="62"/>
      <c r="C30" s="56"/>
      <c r="D30" s="56"/>
      <c r="E30" s="56"/>
      <c r="F30" s="56"/>
      <c r="G30" s="56"/>
      <c r="H30" s="56"/>
      <c r="O30" s="56"/>
      <c r="P30" s="56"/>
      <c r="Q30" s="9"/>
      <c r="R30" s="7"/>
      <c r="S30" s="7"/>
    </row>
    <row r="31" spans="2:19" ht="14.4" customHeight="1" x14ac:dyDescent="0.3">
      <c r="B31" s="56"/>
      <c r="C31" s="56"/>
      <c r="D31" s="56"/>
      <c r="E31" s="56"/>
      <c r="F31" s="56"/>
      <c r="G31" s="56"/>
      <c r="H31" s="56"/>
      <c r="O31" s="56"/>
      <c r="P31" s="56"/>
      <c r="Q31" s="10"/>
      <c r="R31" s="7"/>
      <c r="S31" s="7"/>
    </row>
    <row r="32" spans="2:19" ht="14.4" customHeight="1" x14ac:dyDescent="0.3">
      <c r="B32" s="56"/>
      <c r="C32" s="57"/>
      <c r="D32" s="57"/>
      <c r="E32" s="57"/>
      <c r="F32" s="57"/>
      <c r="G32" s="57"/>
      <c r="H32" s="57"/>
      <c r="O32" s="56"/>
      <c r="P32" s="56"/>
      <c r="Q32"/>
      <c r="R32"/>
      <c r="S32"/>
    </row>
    <row r="33" spans="2:19" ht="14.4" customHeight="1" x14ac:dyDescent="0.3">
      <c r="B33" s="56"/>
      <c r="C33" s="57"/>
      <c r="D33" s="57"/>
      <c r="E33" s="57"/>
      <c r="F33" s="57"/>
      <c r="G33" s="57"/>
      <c r="H33" s="57"/>
      <c r="O33" s="56"/>
      <c r="P33" s="56"/>
      <c r="Q33" s="2"/>
      <c r="R33"/>
      <c r="S33"/>
    </row>
    <row r="34" spans="2:19" ht="14.4" customHeight="1" x14ac:dyDescent="0.3">
      <c r="B34" s="56"/>
      <c r="C34" s="57"/>
      <c r="D34" s="57"/>
      <c r="E34" s="57"/>
      <c r="F34" s="57"/>
      <c r="G34" s="57"/>
      <c r="H34" s="57"/>
      <c r="O34" s="56"/>
      <c r="P34" s="56"/>
      <c r="Q34" s="2"/>
      <c r="R34"/>
      <c r="S34"/>
    </row>
    <row r="35" spans="2:19" ht="14.4" customHeight="1" x14ac:dyDescent="0.3">
      <c r="B35" s="59"/>
      <c r="C35" s="57"/>
      <c r="D35" s="57"/>
      <c r="E35" s="56"/>
      <c r="F35" s="57"/>
      <c r="G35" s="56"/>
      <c r="H35" s="57"/>
      <c r="O35" s="56"/>
      <c r="P35" s="56"/>
      <c r="Q35" s="12"/>
      <c r="R35"/>
      <c r="S35"/>
    </row>
    <row r="36" spans="2:19" ht="14.4" customHeight="1" x14ac:dyDescent="0.3">
      <c r="B36" s="56"/>
      <c r="C36" s="57"/>
      <c r="D36" s="57"/>
      <c r="E36" s="57"/>
      <c r="F36" s="60"/>
      <c r="G36" s="57"/>
      <c r="H36" s="57"/>
      <c r="O36" s="56"/>
      <c r="P36" s="56"/>
      <c r="Q36"/>
      <c r="R36"/>
      <c r="S36"/>
    </row>
    <row r="37" spans="2:19" ht="14.4" customHeight="1" x14ac:dyDescent="0.3">
      <c r="B37" s="85"/>
      <c r="C37" s="57"/>
      <c r="D37" s="57"/>
      <c r="E37" s="57"/>
      <c r="F37" s="57"/>
      <c r="G37" s="57"/>
      <c r="H37" s="57"/>
      <c r="O37" s="56"/>
      <c r="P37" s="56"/>
      <c r="Q37"/>
      <c r="R37"/>
      <c r="S37"/>
    </row>
    <row r="38" spans="2:19" ht="14.4" customHeight="1" x14ac:dyDescent="0.3">
      <c r="B38" s="56"/>
      <c r="C38" s="57"/>
      <c r="D38" s="57"/>
      <c r="E38" s="56"/>
      <c r="F38" s="56"/>
      <c r="G38" s="56"/>
      <c r="H38" s="57"/>
      <c r="O38" s="56"/>
      <c r="P38" s="56"/>
      <c r="Q38" s="6"/>
      <c r="R38"/>
      <c r="S38"/>
    </row>
    <row r="39" spans="2:19" x14ac:dyDescent="0.3">
      <c r="B39" s="56"/>
      <c r="C39" s="56"/>
      <c r="D39" s="56"/>
      <c r="E39" s="56"/>
      <c r="F39" s="56"/>
      <c r="G39" s="56"/>
      <c r="H39" s="56"/>
      <c r="O39" s="56"/>
      <c r="P39" s="56"/>
      <c r="Q39" s="6"/>
      <c r="R39"/>
      <c r="S39"/>
    </row>
    <row r="40" spans="2:19" x14ac:dyDescent="0.3">
      <c r="B40" s="56"/>
      <c r="C40" s="56"/>
      <c r="D40" s="56"/>
      <c r="E40" s="56"/>
      <c r="F40" s="56"/>
      <c r="G40" s="56"/>
      <c r="H40" s="56"/>
      <c r="K40"/>
      <c r="L40"/>
      <c r="M40" s="6"/>
      <c r="N40"/>
      <c r="O40"/>
      <c r="P40" s="29"/>
      <c r="Q40" s="6"/>
      <c r="R40"/>
      <c r="S40"/>
    </row>
    <row r="41" spans="2:19" x14ac:dyDescent="0.3">
      <c r="B41" s="56"/>
      <c r="C41" s="56"/>
      <c r="D41" s="56"/>
      <c r="E41" s="56"/>
      <c r="F41" s="56"/>
      <c r="G41" s="56"/>
      <c r="H41" s="56"/>
      <c r="K41" s="8"/>
      <c r="L41"/>
      <c r="M41" s="6"/>
      <c r="N41"/>
      <c r="O41"/>
      <c r="P41" s="29"/>
      <c r="Q41" s="6"/>
      <c r="R41"/>
      <c r="S41"/>
    </row>
    <row r="42" spans="2:19" x14ac:dyDescent="0.3">
      <c r="B42" s="56"/>
      <c r="C42" s="57"/>
      <c r="D42" s="56"/>
      <c r="E42" s="56"/>
      <c r="F42" s="56"/>
      <c r="G42" s="56"/>
      <c r="H42" s="56"/>
      <c r="K42" s="63"/>
      <c r="L42" s="63"/>
      <c r="M42" s="50"/>
      <c r="N42" s="63"/>
      <c r="R42"/>
      <c r="S42"/>
    </row>
    <row r="43" spans="2:19" x14ac:dyDescent="0.3">
      <c r="B43" s="56"/>
      <c r="C43" s="57"/>
      <c r="D43" s="56"/>
      <c r="E43" s="56"/>
      <c r="F43" s="56"/>
      <c r="G43" s="56"/>
      <c r="H43" s="56"/>
      <c r="K43" s="63"/>
      <c r="L43" s="63"/>
      <c r="M43" s="50"/>
      <c r="N43" s="63"/>
      <c r="R43"/>
      <c r="S43"/>
    </row>
    <row r="44" spans="2:19" x14ac:dyDescent="0.3">
      <c r="B44" s="56"/>
      <c r="C44" s="57"/>
      <c r="D44" s="56"/>
      <c r="E44" s="56"/>
      <c r="F44" s="56"/>
      <c r="G44" s="56"/>
      <c r="H44" s="56"/>
      <c r="K44" s="63"/>
      <c r="L44" s="63"/>
      <c r="M44" s="50"/>
      <c r="N44" s="63"/>
      <c r="Q44" s="30"/>
      <c r="S44"/>
    </row>
    <row r="45" spans="2:19" x14ac:dyDescent="0.3">
      <c r="B45" s="56"/>
      <c r="C45" s="57"/>
      <c r="D45" s="56"/>
      <c r="E45" s="56"/>
      <c r="F45" s="56"/>
      <c r="G45" s="56"/>
      <c r="H45" s="56"/>
      <c r="Q45" s="30"/>
    </row>
    <row r="46" spans="2:19" x14ac:dyDescent="0.3">
      <c r="B46" s="56"/>
      <c r="C46" s="57"/>
      <c r="D46" s="56"/>
      <c r="E46" s="56"/>
      <c r="F46" s="56"/>
      <c r="G46" s="56"/>
      <c r="H46" s="56"/>
    </row>
    <row r="47" spans="2:19" x14ac:dyDescent="0.3">
      <c r="B47" s="56"/>
      <c r="C47" s="57"/>
      <c r="D47" s="56"/>
      <c r="E47" s="56"/>
      <c r="F47" s="56"/>
      <c r="G47" s="56"/>
      <c r="H47" s="56"/>
      <c r="L47" s="30"/>
      <c r="N47" s="31"/>
      <c r="O47" s="32"/>
      <c r="Q47" s="34"/>
    </row>
    <row r="48" spans="2:19" x14ac:dyDescent="0.3">
      <c r="B48" s="56"/>
      <c r="C48" s="57"/>
      <c r="D48" s="56"/>
      <c r="E48" s="56"/>
      <c r="F48" s="56"/>
      <c r="G48" s="56"/>
      <c r="H48" s="56"/>
      <c r="N48" s="31"/>
      <c r="O48" s="30"/>
      <c r="R48" s="17"/>
    </row>
    <row r="49" spans="2:19" x14ac:dyDescent="0.3">
      <c r="B49" s="56"/>
      <c r="C49" s="57"/>
      <c r="D49" s="56"/>
      <c r="E49" s="56"/>
      <c r="F49" s="56"/>
      <c r="G49" s="56"/>
      <c r="H49" s="56"/>
      <c r="L49" s="30"/>
      <c r="N49" s="30"/>
      <c r="O49" s="30"/>
      <c r="Q49" s="32"/>
      <c r="S49" s="17"/>
    </row>
    <row r="50" spans="2:19" x14ac:dyDescent="0.3">
      <c r="B50" s="56"/>
      <c r="C50" s="57"/>
      <c r="D50" s="56"/>
      <c r="E50" s="56"/>
      <c r="F50" s="56"/>
      <c r="G50" s="56"/>
      <c r="H50" s="56"/>
      <c r="R50" s="29"/>
    </row>
    <row r="51" spans="2:19" x14ac:dyDescent="0.3">
      <c r="B51" s="56"/>
      <c r="C51" s="57"/>
      <c r="D51" s="56"/>
      <c r="E51" s="56"/>
      <c r="F51" s="56"/>
      <c r="G51" s="56"/>
      <c r="H51" s="56"/>
      <c r="R51" s="32"/>
      <c r="S51" s="17"/>
    </row>
    <row r="52" spans="2:19" x14ac:dyDescent="0.3">
      <c r="B52" s="56"/>
      <c r="C52" s="57"/>
      <c r="D52" s="56"/>
      <c r="E52" s="56"/>
      <c r="F52" s="56"/>
      <c r="G52" s="56"/>
      <c r="H52" s="56"/>
      <c r="I52" s="37"/>
    </row>
    <row r="53" spans="2:19" x14ac:dyDescent="0.3">
      <c r="B53" s="56"/>
      <c r="C53" s="57"/>
      <c r="D53" s="56"/>
      <c r="E53" s="56"/>
      <c r="F53" s="56"/>
      <c r="G53" s="56"/>
      <c r="H53" s="56"/>
    </row>
    <row r="54" spans="2:19" x14ac:dyDescent="0.3">
      <c r="P54" s="34"/>
    </row>
    <row r="55" spans="2:19" x14ac:dyDescent="0.3">
      <c r="P55" s="17"/>
    </row>
    <row r="56" spans="2:19" x14ac:dyDescent="0.3">
      <c r="P56" s="32"/>
    </row>
    <row r="57" spans="2:19" x14ac:dyDescent="0.3">
      <c r="L57" s="17"/>
      <c r="P57" s="16"/>
    </row>
    <row r="58" spans="2:19" x14ac:dyDescent="0.3">
      <c r="L58" s="35"/>
      <c r="P58" s="17"/>
    </row>
    <row r="59" spans="2:19" x14ac:dyDescent="0.3">
      <c r="L59" s="17"/>
      <c r="P59" s="17"/>
    </row>
    <row r="60" spans="2:19" x14ac:dyDescent="0.3">
      <c r="L60" s="36"/>
    </row>
    <row r="61" spans="2:19" x14ac:dyDescent="0.3">
      <c r="P61" s="17"/>
    </row>
    <row r="62" spans="2:19" x14ac:dyDescent="0.3">
      <c r="P62" s="33"/>
    </row>
  </sheetData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5"/>
  <sheetViews>
    <sheetView showGridLines="0" zoomScale="85" zoomScaleNormal="85" workbookViewId="0">
      <selection activeCell="F12" sqref="F12"/>
    </sheetView>
  </sheetViews>
  <sheetFormatPr defaultRowHeight="14.4" x14ac:dyDescent="0.3"/>
  <cols>
    <col min="1" max="1" width="3.5546875" customWidth="1"/>
  </cols>
  <sheetData>
    <row r="2" spans="2:4" x14ac:dyDescent="0.3">
      <c r="B2" s="19" t="s">
        <v>23</v>
      </c>
    </row>
    <row r="3" spans="2:4" x14ac:dyDescent="0.3">
      <c r="B3" s="80" t="s">
        <v>374</v>
      </c>
    </row>
    <row r="4" spans="2:4" x14ac:dyDescent="0.3">
      <c r="D4" s="19" t="s">
        <v>24</v>
      </c>
    </row>
    <row r="5" spans="2:4" x14ac:dyDescent="0.3">
      <c r="D5" s="19" t="s">
        <v>25</v>
      </c>
    </row>
    <row r="6" spans="2:4" x14ac:dyDescent="0.3">
      <c r="B6" s="19" t="s">
        <v>26</v>
      </c>
      <c r="C6" s="19" t="s">
        <v>27</v>
      </c>
      <c r="D6" s="20" t="s">
        <v>28</v>
      </c>
    </row>
    <row r="7" spans="2:4" x14ac:dyDescent="0.3">
      <c r="C7" s="19" t="s">
        <v>29</v>
      </c>
      <c r="D7" s="20" t="s">
        <v>28</v>
      </c>
    </row>
    <row r="8" spans="2:4" x14ac:dyDescent="0.3">
      <c r="C8" s="19" t="s">
        <v>30</v>
      </c>
      <c r="D8" s="20" t="s">
        <v>28</v>
      </c>
    </row>
    <row r="9" spans="2:4" x14ac:dyDescent="0.3">
      <c r="C9" s="19" t="s">
        <v>31</v>
      </c>
      <c r="D9" s="20" t="s">
        <v>28</v>
      </c>
    </row>
    <row r="10" spans="2:4" x14ac:dyDescent="0.3">
      <c r="C10" s="19" t="s">
        <v>32</v>
      </c>
      <c r="D10" s="21">
        <v>100</v>
      </c>
    </row>
    <row r="11" spans="2:4" x14ac:dyDescent="0.3">
      <c r="C11" s="19" t="s">
        <v>33</v>
      </c>
      <c r="D11" s="21">
        <v>103.4</v>
      </c>
    </row>
    <row r="12" spans="2:4" x14ac:dyDescent="0.3">
      <c r="C12" s="19" t="s">
        <v>34</v>
      </c>
      <c r="D12" s="21">
        <v>107</v>
      </c>
    </row>
    <row r="13" spans="2:4" x14ac:dyDescent="0.3">
      <c r="C13" s="19" t="s">
        <v>35</v>
      </c>
      <c r="D13" s="21">
        <v>109.3</v>
      </c>
    </row>
    <row r="14" spans="2:4" x14ac:dyDescent="0.3">
      <c r="C14" s="19" t="s">
        <v>36</v>
      </c>
      <c r="D14" s="21">
        <v>110</v>
      </c>
    </row>
    <row r="15" spans="2:4" x14ac:dyDescent="0.3">
      <c r="C15" s="19" t="s">
        <v>37</v>
      </c>
      <c r="D15" s="21">
        <v>110.4</v>
      </c>
    </row>
    <row r="16" spans="2:4" x14ac:dyDescent="0.3">
      <c r="C16" s="19" t="s">
        <v>38</v>
      </c>
      <c r="D16" s="21">
        <v>110.5</v>
      </c>
    </row>
    <row r="17" spans="2:4" x14ac:dyDescent="0.3">
      <c r="C17" s="19" t="s">
        <v>39</v>
      </c>
      <c r="D17" s="21">
        <v>110.7</v>
      </c>
    </row>
    <row r="18" spans="2:4" x14ac:dyDescent="0.3">
      <c r="C18" s="19" t="s">
        <v>40</v>
      </c>
      <c r="D18" s="21">
        <v>104.6</v>
      </c>
    </row>
    <row r="19" spans="2:4" x14ac:dyDescent="0.3">
      <c r="B19" s="19" t="s">
        <v>41</v>
      </c>
      <c r="C19" s="19" t="s">
        <v>27</v>
      </c>
      <c r="D19" s="21">
        <v>112.6</v>
      </c>
    </row>
    <row r="20" spans="2:4" x14ac:dyDescent="0.3">
      <c r="C20" s="19" t="s">
        <v>29</v>
      </c>
      <c r="D20" s="21">
        <v>114.2</v>
      </c>
    </row>
    <row r="21" spans="2:4" x14ac:dyDescent="0.3">
      <c r="C21" s="19" t="s">
        <v>30</v>
      </c>
      <c r="D21" s="21">
        <v>117.4</v>
      </c>
    </row>
    <row r="22" spans="2:4" x14ac:dyDescent="0.3">
      <c r="C22" s="19" t="s">
        <v>31</v>
      </c>
      <c r="D22" s="21">
        <v>119.9</v>
      </c>
    </row>
    <row r="23" spans="2:4" x14ac:dyDescent="0.3">
      <c r="C23" s="19" t="s">
        <v>32</v>
      </c>
      <c r="D23" s="21">
        <v>122.3</v>
      </c>
    </row>
    <row r="24" spans="2:4" x14ac:dyDescent="0.3">
      <c r="C24" s="19" t="s">
        <v>33</v>
      </c>
      <c r="D24" s="21">
        <v>125.9</v>
      </c>
    </row>
    <row r="25" spans="2:4" x14ac:dyDescent="0.3">
      <c r="C25" s="19" t="s">
        <v>34</v>
      </c>
      <c r="D25" s="21">
        <v>126.8</v>
      </c>
    </row>
    <row r="26" spans="2:4" x14ac:dyDescent="0.3">
      <c r="C26" s="19" t="s">
        <v>35</v>
      </c>
      <c r="D26" s="21">
        <v>128.5</v>
      </c>
    </row>
    <row r="27" spans="2:4" x14ac:dyDescent="0.3">
      <c r="C27" s="19" t="s">
        <v>36</v>
      </c>
      <c r="D27" s="21">
        <v>131.1</v>
      </c>
    </row>
    <row r="28" spans="2:4" x14ac:dyDescent="0.3">
      <c r="C28" s="19" t="s">
        <v>37</v>
      </c>
      <c r="D28" s="21">
        <v>133.69999999999999</v>
      </c>
    </row>
    <row r="29" spans="2:4" x14ac:dyDescent="0.3">
      <c r="C29" s="19" t="s">
        <v>38</v>
      </c>
      <c r="D29" s="21">
        <v>135.69999999999999</v>
      </c>
    </row>
    <row r="30" spans="2:4" x14ac:dyDescent="0.3">
      <c r="C30" s="19" t="s">
        <v>39</v>
      </c>
      <c r="D30" s="21">
        <v>138.6</v>
      </c>
    </row>
    <row r="31" spans="2:4" x14ac:dyDescent="0.3">
      <c r="C31" s="19" t="s">
        <v>40</v>
      </c>
      <c r="D31" s="21">
        <v>126.7</v>
      </c>
    </row>
    <row r="32" spans="2:4" x14ac:dyDescent="0.3">
      <c r="B32" s="19" t="s">
        <v>42</v>
      </c>
      <c r="C32" s="19" t="s">
        <v>27</v>
      </c>
      <c r="D32" s="21">
        <v>139.30000000000001</v>
      </c>
    </row>
    <row r="33" spans="2:4" x14ac:dyDescent="0.3">
      <c r="C33" s="19" t="s">
        <v>29</v>
      </c>
      <c r="D33" s="21">
        <v>141.5</v>
      </c>
    </row>
    <row r="34" spans="2:4" x14ac:dyDescent="0.3">
      <c r="C34" s="19" t="s">
        <v>30</v>
      </c>
      <c r="D34" s="21">
        <v>142.69999999999999</v>
      </c>
    </row>
    <row r="35" spans="2:4" x14ac:dyDescent="0.3">
      <c r="C35" s="19" t="s">
        <v>31</v>
      </c>
      <c r="D35" s="21">
        <v>143.1</v>
      </c>
    </row>
    <row r="36" spans="2:4" x14ac:dyDescent="0.3">
      <c r="C36" s="19" t="s">
        <v>32</v>
      </c>
      <c r="D36" s="21">
        <v>144.4</v>
      </c>
    </row>
    <row r="37" spans="2:4" x14ac:dyDescent="0.3">
      <c r="C37" s="19" t="s">
        <v>33</v>
      </c>
      <c r="D37" s="21">
        <v>145.4</v>
      </c>
    </row>
    <row r="38" spans="2:4" x14ac:dyDescent="0.3">
      <c r="C38" s="19" t="s">
        <v>34</v>
      </c>
      <c r="D38" s="21">
        <v>146.4</v>
      </c>
    </row>
    <row r="39" spans="2:4" x14ac:dyDescent="0.3">
      <c r="C39" s="19" t="s">
        <v>35</v>
      </c>
      <c r="D39" s="21">
        <v>146.80000000000001</v>
      </c>
    </row>
    <row r="40" spans="2:4" x14ac:dyDescent="0.3">
      <c r="C40" s="19" t="s">
        <v>36</v>
      </c>
      <c r="D40" s="21">
        <v>146.80000000000001</v>
      </c>
    </row>
    <row r="41" spans="2:4" x14ac:dyDescent="0.3">
      <c r="C41" s="19" t="s">
        <v>37</v>
      </c>
      <c r="D41" s="21">
        <v>147.19999999999999</v>
      </c>
    </row>
    <row r="42" spans="2:4" x14ac:dyDescent="0.3">
      <c r="C42" s="19" t="s">
        <v>38</v>
      </c>
      <c r="D42" s="21">
        <v>148.19999999999999</v>
      </c>
    </row>
    <row r="43" spans="2:4" x14ac:dyDescent="0.3">
      <c r="C43" s="19" t="s">
        <v>39</v>
      </c>
      <c r="D43" s="21">
        <v>148.6</v>
      </c>
    </row>
    <row r="44" spans="2:4" x14ac:dyDescent="0.3">
      <c r="C44" s="19" t="s">
        <v>40</v>
      </c>
      <c r="D44" s="21">
        <v>145.5</v>
      </c>
    </row>
    <row r="45" spans="2:4" x14ac:dyDescent="0.3">
      <c r="B45" s="19" t="s">
        <v>43</v>
      </c>
      <c r="C45" s="19" t="s">
        <v>27</v>
      </c>
      <c r="D45" s="21">
        <v>149.5</v>
      </c>
    </row>
    <row r="46" spans="2:4" x14ac:dyDescent="0.3">
      <c r="C46" s="19" t="s">
        <v>29</v>
      </c>
      <c r="D46" s="21">
        <v>150</v>
      </c>
    </row>
    <row r="47" spans="2:4" x14ac:dyDescent="0.3">
      <c r="C47" s="19" t="s">
        <v>30</v>
      </c>
      <c r="D47" s="21">
        <v>150.30000000000001</v>
      </c>
    </row>
    <row r="48" spans="2:4" x14ac:dyDescent="0.3">
      <c r="C48" s="19" t="s">
        <v>31</v>
      </c>
      <c r="D48" s="21">
        <v>151</v>
      </c>
    </row>
    <row r="49" spans="2:4" x14ac:dyDescent="0.3">
      <c r="C49" s="19" t="s">
        <v>32</v>
      </c>
      <c r="D49" s="21">
        <v>152.80000000000001</v>
      </c>
    </row>
    <row r="50" spans="2:4" x14ac:dyDescent="0.3">
      <c r="C50" s="19" t="s">
        <v>33</v>
      </c>
      <c r="D50" s="21">
        <v>154.9</v>
      </c>
    </row>
    <row r="51" spans="2:4" x14ac:dyDescent="0.3">
      <c r="C51" s="19" t="s">
        <v>34</v>
      </c>
      <c r="D51" s="21">
        <v>156</v>
      </c>
    </row>
    <row r="52" spans="2:4" x14ac:dyDescent="0.3">
      <c r="C52" s="19" t="s">
        <v>35</v>
      </c>
      <c r="D52" s="21">
        <v>157.19999999999999</v>
      </c>
    </row>
    <row r="53" spans="2:4" x14ac:dyDescent="0.3">
      <c r="C53" s="19" t="s">
        <v>36</v>
      </c>
      <c r="D53" s="21">
        <v>158.1</v>
      </c>
    </row>
    <row r="54" spans="2:4" x14ac:dyDescent="0.3">
      <c r="C54" s="19" t="s">
        <v>37</v>
      </c>
      <c r="D54" s="21">
        <v>159.30000000000001</v>
      </c>
    </row>
    <row r="55" spans="2:4" x14ac:dyDescent="0.3">
      <c r="C55" s="19" t="s">
        <v>38</v>
      </c>
      <c r="D55" s="21">
        <v>160</v>
      </c>
    </row>
    <row r="56" spans="2:4" x14ac:dyDescent="0.3">
      <c r="C56" s="19" t="s">
        <v>39</v>
      </c>
      <c r="D56" s="21">
        <v>159.80000000000001</v>
      </c>
    </row>
    <row r="57" spans="2:4" x14ac:dyDescent="0.3">
      <c r="C57" s="19" t="s">
        <v>40</v>
      </c>
      <c r="D57" s="21">
        <v>155.4</v>
      </c>
    </row>
    <row r="58" spans="2:4" x14ac:dyDescent="0.3">
      <c r="B58" s="19" t="s">
        <v>44</v>
      </c>
      <c r="C58" s="19" t="s">
        <v>27</v>
      </c>
      <c r="D58" s="21">
        <v>160.19999999999999</v>
      </c>
    </row>
    <row r="59" spans="2:4" x14ac:dyDescent="0.3">
      <c r="C59" s="19" t="s">
        <v>29</v>
      </c>
      <c r="D59" s="21">
        <v>160.4</v>
      </c>
    </row>
    <row r="60" spans="2:4" x14ac:dyDescent="0.3">
      <c r="C60" s="19" t="s">
        <v>30</v>
      </c>
      <c r="D60" s="21">
        <v>160.6</v>
      </c>
    </row>
    <row r="61" spans="2:4" x14ac:dyDescent="0.3">
      <c r="C61" s="19" t="s">
        <v>31</v>
      </c>
      <c r="D61" s="21">
        <v>160.6</v>
      </c>
    </row>
    <row r="62" spans="2:4" x14ac:dyDescent="0.3">
      <c r="C62" s="19" t="s">
        <v>32</v>
      </c>
      <c r="D62" s="21">
        <v>160.5</v>
      </c>
    </row>
    <row r="63" spans="2:4" x14ac:dyDescent="0.3">
      <c r="C63" s="19" t="s">
        <v>33</v>
      </c>
      <c r="D63" s="21">
        <v>161.1</v>
      </c>
    </row>
    <row r="64" spans="2:4" x14ac:dyDescent="0.3">
      <c r="C64" s="19" t="s">
        <v>34</v>
      </c>
      <c r="D64" s="21">
        <v>161.4</v>
      </c>
    </row>
    <row r="65" spans="2:4" x14ac:dyDescent="0.3">
      <c r="C65" s="19" t="s">
        <v>35</v>
      </c>
      <c r="D65" s="21">
        <v>161.4</v>
      </c>
    </row>
    <row r="66" spans="2:4" x14ac:dyDescent="0.3">
      <c r="C66" s="19" t="s">
        <v>36</v>
      </c>
      <c r="D66" s="21">
        <v>161.30000000000001</v>
      </c>
    </row>
    <row r="67" spans="2:4" x14ac:dyDescent="0.3">
      <c r="C67" s="19" t="s">
        <v>37</v>
      </c>
      <c r="D67" s="21">
        <v>161.4</v>
      </c>
    </row>
    <row r="68" spans="2:4" x14ac:dyDescent="0.3">
      <c r="C68" s="19" t="s">
        <v>38</v>
      </c>
      <c r="D68" s="21">
        <v>161.4</v>
      </c>
    </row>
    <row r="69" spans="2:4" x14ac:dyDescent="0.3">
      <c r="C69" s="19" t="s">
        <v>39</v>
      </c>
      <c r="D69" s="21">
        <v>162.19999999999999</v>
      </c>
    </row>
    <row r="70" spans="2:4" x14ac:dyDescent="0.3">
      <c r="C70" s="19" t="s">
        <v>40</v>
      </c>
      <c r="D70" s="21">
        <v>161.19999999999999</v>
      </c>
    </row>
    <row r="71" spans="2:4" x14ac:dyDescent="0.3">
      <c r="B71" s="19" t="s">
        <v>45</v>
      </c>
      <c r="C71" s="19" t="s">
        <v>27</v>
      </c>
      <c r="D71" s="21">
        <v>164.1</v>
      </c>
    </row>
    <row r="72" spans="2:4" x14ac:dyDescent="0.3">
      <c r="C72" s="19" t="s">
        <v>29</v>
      </c>
      <c r="D72" s="21">
        <v>165.3</v>
      </c>
    </row>
    <row r="73" spans="2:4" x14ac:dyDescent="0.3">
      <c r="C73" s="19" t="s">
        <v>30</v>
      </c>
      <c r="D73" s="21">
        <v>165.4</v>
      </c>
    </row>
    <row r="74" spans="2:4" x14ac:dyDescent="0.3">
      <c r="C74" s="19" t="s">
        <v>31</v>
      </c>
      <c r="D74" s="21">
        <v>165.9</v>
      </c>
    </row>
    <row r="75" spans="2:4" x14ac:dyDescent="0.3">
      <c r="C75" s="19" t="s">
        <v>32</v>
      </c>
      <c r="D75" s="21">
        <v>166.3</v>
      </c>
    </row>
    <row r="76" spans="2:4" x14ac:dyDescent="0.3">
      <c r="C76" s="19" t="s">
        <v>33</v>
      </c>
      <c r="D76" s="21">
        <v>166.2</v>
      </c>
    </row>
    <row r="77" spans="2:4" x14ac:dyDescent="0.3">
      <c r="C77" s="19" t="s">
        <v>34</v>
      </c>
      <c r="D77" s="21">
        <v>167.7</v>
      </c>
    </row>
    <row r="78" spans="2:4" x14ac:dyDescent="0.3">
      <c r="C78" s="19" t="s">
        <v>35</v>
      </c>
      <c r="D78" s="21">
        <v>169.2</v>
      </c>
    </row>
    <row r="79" spans="2:4" x14ac:dyDescent="0.3">
      <c r="C79" s="19" t="s">
        <v>36</v>
      </c>
      <c r="D79" s="21">
        <v>169.8</v>
      </c>
    </row>
    <row r="80" spans="2:4" x14ac:dyDescent="0.3">
      <c r="C80" s="19" t="s">
        <v>37</v>
      </c>
      <c r="D80" s="21">
        <v>170.8</v>
      </c>
    </row>
    <row r="81" spans="2:4" x14ac:dyDescent="0.3">
      <c r="C81" s="19" t="s">
        <v>38</v>
      </c>
      <c r="D81" s="21">
        <v>170.8</v>
      </c>
    </row>
    <row r="82" spans="2:4" x14ac:dyDescent="0.3">
      <c r="C82" s="19" t="s">
        <v>39</v>
      </c>
      <c r="D82" s="21">
        <v>169.9</v>
      </c>
    </row>
    <row r="83" spans="2:4" x14ac:dyDescent="0.3">
      <c r="C83" s="19" t="s">
        <v>40</v>
      </c>
      <c r="D83" s="21">
        <v>167.8</v>
      </c>
    </row>
    <row r="84" spans="2:4" x14ac:dyDescent="0.3">
      <c r="B84" s="19" t="s">
        <v>46</v>
      </c>
      <c r="C84" s="19" t="s">
        <v>27</v>
      </c>
      <c r="D84" s="21">
        <v>169.3</v>
      </c>
    </row>
    <row r="85" spans="2:4" x14ac:dyDescent="0.3">
      <c r="C85" s="19" t="s">
        <v>29</v>
      </c>
      <c r="D85" s="21">
        <v>169.5</v>
      </c>
    </row>
    <row r="86" spans="2:4" x14ac:dyDescent="0.3">
      <c r="C86" s="19" t="s">
        <v>30</v>
      </c>
      <c r="D86" s="21">
        <v>169.7</v>
      </c>
    </row>
    <row r="87" spans="2:4" x14ac:dyDescent="0.3">
      <c r="C87" s="19" t="s">
        <v>31</v>
      </c>
      <c r="D87" s="21">
        <v>169.9</v>
      </c>
    </row>
    <row r="88" spans="2:4" x14ac:dyDescent="0.3">
      <c r="C88" s="19" t="s">
        <v>32</v>
      </c>
      <c r="D88" s="21">
        <v>169.9</v>
      </c>
    </row>
    <row r="89" spans="2:4" x14ac:dyDescent="0.3">
      <c r="C89" s="19" t="s">
        <v>33</v>
      </c>
      <c r="D89" s="21">
        <v>170.1</v>
      </c>
    </row>
    <row r="90" spans="2:4" x14ac:dyDescent="0.3">
      <c r="C90" s="19" t="s">
        <v>34</v>
      </c>
      <c r="D90" s="21">
        <v>170.4</v>
      </c>
    </row>
    <row r="91" spans="2:4" x14ac:dyDescent="0.3">
      <c r="C91" s="19" t="s">
        <v>35</v>
      </c>
      <c r="D91" s="21">
        <v>170.5</v>
      </c>
    </row>
    <row r="92" spans="2:4" x14ac:dyDescent="0.3">
      <c r="C92" s="19" t="s">
        <v>36</v>
      </c>
      <c r="D92" s="21">
        <v>171</v>
      </c>
    </row>
    <row r="93" spans="2:4" x14ac:dyDescent="0.3">
      <c r="C93" s="19" t="s">
        <v>37</v>
      </c>
      <c r="D93" s="21">
        <v>170.8</v>
      </c>
    </row>
    <row r="94" spans="2:4" x14ac:dyDescent="0.3">
      <c r="C94" s="19" t="s">
        <v>38</v>
      </c>
      <c r="D94" s="21">
        <v>170.7</v>
      </c>
    </row>
    <row r="95" spans="2:4" x14ac:dyDescent="0.3">
      <c r="C95" s="19" t="s">
        <v>39</v>
      </c>
      <c r="D95" s="21">
        <v>170.8</v>
      </c>
    </row>
    <row r="96" spans="2:4" x14ac:dyDescent="0.3">
      <c r="C96" s="19" t="s">
        <v>40</v>
      </c>
      <c r="D96" s="21">
        <v>170.3</v>
      </c>
    </row>
    <row r="97" spans="2:4" x14ac:dyDescent="0.3">
      <c r="B97" s="19" t="s">
        <v>47</v>
      </c>
      <c r="C97" s="19" t="s">
        <v>27</v>
      </c>
      <c r="D97" s="21">
        <v>172.1</v>
      </c>
    </row>
    <row r="98" spans="2:4" x14ac:dyDescent="0.3">
      <c r="C98" s="19" t="s">
        <v>29</v>
      </c>
      <c r="D98" s="21">
        <v>172.3</v>
      </c>
    </row>
    <row r="99" spans="2:4" x14ac:dyDescent="0.3">
      <c r="C99" s="19" t="s">
        <v>30</v>
      </c>
      <c r="D99" s="21">
        <v>172</v>
      </c>
    </row>
    <row r="100" spans="2:4" x14ac:dyDescent="0.3">
      <c r="C100" s="19" t="s">
        <v>31</v>
      </c>
      <c r="D100" s="21">
        <v>171.8</v>
      </c>
    </row>
    <row r="101" spans="2:4" x14ac:dyDescent="0.3">
      <c r="C101" s="19" t="s">
        <v>32</v>
      </c>
      <c r="D101" s="21">
        <v>172.1</v>
      </c>
    </row>
    <row r="102" spans="2:4" x14ac:dyDescent="0.3">
      <c r="C102" s="19" t="s">
        <v>33</v>
      </c>
      <c r="D102" s="21">
        <v>172.3</v>
      </c>
    </row>
    <row r="103" spans="2:4" x14ac:dyDescent="0.3">
      <c r="C103" s="19" t="s">
        <v>34</v>
      </c>
      <c r="D103" s="21">
        <v>172.8</v>
      </c>
    </row>
    <row r="104" spans="2:4" x14ac:dyDescent="0.3">
      <c r="C104" s="19" t="s">
        <v>35</v>
      </c>
      <c r="D104" s="21">
        <v>173.5</v>
      </c>
    </row>
    <row r="105" spans="2:4" x14ac:dyDescent="0.3">
      <c r="C105" s="19" t="s">
        <v>36</v>
      </c>
      <c r="D105" s="21">
        <v>174.1</v>
      </c>
    </row>
    <row r="106" spans="2:4" x14ac:dyDescent="0.3">
      <c r="C106" s="19" t="s">
        <v>37</v>
      </c>
      <c r="D106" s="21">
        <v>174.9</v>
      </c>
    </row>
    <row r="107" spans="2:4" x14ac:dyDescent="0.3">
      <c r="C107" s="19" t="s">
        <v>38</v>
      </c>
      <c r="D107" s="21">
        <v>174.3</v>
      </c>
    </row>
    <row r="108" spans="2:4" x14ac:dyDescent="0.3">
      <c r="C108" s="19" t="s">
        <v>39</v>
      </c>
      <c r="D108" s="21">
        <v>174.2</v>
      </c>
    </row>
    <row r="109" spans="2:4" x14ac:dyDescent="0.3">
      <c r="C109" s="19" t="s">
        <v>40</v>
      </c>
      <c r="D109" s="21">
        <v>173.2</v>
      </c>
    </row>
    <row r="110" spans="2:4" x14ac:dyDescent="0.3">
      <c r="B110" s="19" t="s">
        <v>48</v>
      </c>
      <c r="C110" s="19" t="s">
        <v>27</v>
      </c>
      <c r="D110" s="21">
        <v>174.9</v>
      </c>
    </row>
    <row r="111" spans="2:4" x14ac:dyDescent="0.3">
      <c r="C111" s="19" t="s">
        <v>29</v>
      </c>
      <c r="D111" s="21">
        <v>175.2</v>
      </c>
    </row>
    <row r="112" spans="2:4" x14ac:dyDescent="0.3">
      <c r="C112" s="19" t="s">
        <v>30</v>
      </c>
      <c r="D112" s="21">
        <v>175.5</v>
      </c>
    </row>
    <row r="113" spans="2:4" x14ac:dyDescent="0.3">
      <c r="C113" s="19" t="s">
        <v>31</v>
      </c>
      <c r="D113" s="21">
        <v>175.8</v>
      </c>
    </row>
    <row r="114" spans="2:4" x14ac:dyDescent="0.3">
      <c r="C114" s="19" t="s">
        <v>32</v>
      </c>
      <c r="D114" s="21">
        <v>176.9</v>
      </c>
    </row>
    <row r="115" spans="2:4" x14ac:dyDescent="0.3">
      <c r="C115" s="19" t="s">
        <v>33</v>
      </c>
      <c r="D115" s="21">
        <v>176.7</v>
      </c>
    </row>
    <row r="116" spans="2:4" x14ac:dyDescent="0.3">
      <c r="C116" s="19" t="s">
        <v>34</v>
      </c>
      <c r="D116" s="21">
        <v>176.9</v>
      </c>
    </row>
    <row r="117" spans="2:4" x14ac:dyDescent="0.3">
      <c r="C117" s="19" t="s">
        <v>35</v>
      </c>
      <c r="D117" s="21">
        <v>178</v>
      </c>
    </row>
    <row r="118" spans="2:4" x14ac:dyDescent="0.3">
      <c r="C118" s="19" t="s">
        <v>36</v>
      </c>
      <c r="D118" s="21">
        <v>178.4</v>
      </c>
    </row>
    <row r="119" spans="2:4" x14ac:dyDescent="0.3">
      <c r="C119" s="19" t="s">
        <v>37</v>
      </c>
      <c r="D119" s="21">
        <v>178.5</v>
      </c>
    </row>
    <row r="120" spans="2:4" x14ac:dyDescent="0.3">
      <c r="C120" s="19" t="s">
        <v>38</v>
      </c>
      <c r="D120" s="21">
        <v>178.6</v>
      </c>
    </row>
    <row r="121" spans="2:4" x14ac:dyDescent="0.3">
      <c r="C121" s="19" t="s">
        <v>39</v>
      </c>
      <c r="D121" s="21">
        <v>177.8</v>
      </c>
    </row>
    <row r="122" spans="2:4" x14ac:dyDescent="0.3">
      <c r="C122" s="19" t="s">
        <v>40</v>
      </c>
      <c r="D122" s="21">
        <v>177.1</v>
      </c>
    </row>
    <row r="123" spans="2:4" x14ac:dyDescent="0.3">
      <c r="B123" s="19" t="s">
        <v>49</v>
      </c>
      <c r="C123" s="19" t="s">
        <v>27</v>
      </c>
      <c r="D123" s="21">
        <v>178.4</v>
      </c>
    </row>
    <row r="124" spans="2:4" x14ac:dyDescent="0.3">
      <c r="C124" s="19" t="s">
        <v>29</v>
      </c>
      <c r="D124" s="21">
        <v>178.5</v>
      </c>
    </row>
    <row r="125" spans="2:4" x14ac:dyDescent="0.3">
      <c r="C125" s="19" t="s">
        <v>30</v>
      </c>
      <c r="D125" s="21">
        <v>178.4</v>
      </c>
    </row>
    <row r="126" spans="2:4" x14ac:dyDescent="0.3">
      <c r="C126" s="19" t="s">
        <v>31</v>
      </c>
      <c r="D126" s="21">
        <v>179.7</v>
      </c>
    </row>
    <row r="127" spans="2:4" x14ac:dyDescent="0.3">
      <c r="C127" s="19" t="s">
        <v>32</v>
      </c>
      <c r="D127" s="21">
        <v>179.4</v>
      </c>
    </row>
    <row r="128" spans="2:4" x14ac:dyDescent="0.3">
      <c r="C128" s="19" t="s">
        <v>33</v>
      </c>
      <c r="D128" s="21">
        <v>179.8</v>
      </c>
    </row>
    <row r="129" spans="2:4" x14ac:dyDescent="0.3">
      <c r="C129" s="19" t="s">
        <v>34</v>
      </c>
      <c r="D129" s="21">
        <v>180.1</v>
      </c>
    </row>
    <row r="130" spans="2:4" x14ac:dyDescent="0.3">
      <c r="C130" s="19" t="s">
        <v>35</v>
      </c>
      <c r="D130" s="21">
        <v>180.6</v>
      </c>
    </row>
    <row r="131" spans="2:4" x14ac:dyDescent="0.3">
      <c r="C131" s="19" t="s">
        <v>36</v>
      </c>
      <c r="D131" s="21">
        <v>181.3</v>
      </c>
    </row>
    <row r="132" spans="2:4" x14ac:dyDescent="0.3">
      <c r="C132" s="19" t="s">
        <v>37</v>
      </c>
      <c r="D132" s="21">
        <v>181.9</v>
      </c>
    </row>
    <row r="133" spans="2:4" x14ac:dyDescent="0.3">
      <c r="C133" s="19" t="s">
        <v>38</v>
      </c>
      <c r="D133" s="21">
        <v>181.7</v>
      </c>
    </row>
    <row r="134" spans="2:4" x14ac:dyDescent="0.3">
      <c r="C134" s="19" t="s">
        <v>39</v>
      </c>
      <c r="D134" s="21">
        <v>181.4</v>
      </c>
    </row>
    <row r="135" spans="2:4" x14ac:dyDescent="0.3">
      <c r="C135" s="19" t="s">
        <v>40</v>
      </c>
      <c r="D135" s="21">
        <v>180.3</v>
      </c>
    </row>
    <row r="136" spans="2:4" x14ac:dyDescent="0.3">
      <c r="B136" s="19" t="s">
        <v>50</v>
      </c>
      <c r="C136" s="19" t="s">
        <v>27</v>
      </c>
      <c r="D136" s="21">
        <v>182.4</v>
      </c>
    </row>
    <row r="137" spans="2:4" x14ac:dyDescent="0.3">
      <c r="C137" s="19" t="s">
        <v>29</v>
      </c>
      <c r="D137" s="21">
        <v>182</v>
      </c>
    </row>
    <row r="138" spans="2:4" x14ac:dyDescent="0.3">
      <c r="C138" s="19" t="s">
        <v>30</v>
      </c>
      <c r="D138" s="21">
        <v>182.7</v>
      </c>
    </row>
    <row r="139" spans="2:4" x14ac:dyDescent="0.3">
      <c r="C139" s="19" t="s">
        <v>31</v>
      </c>
      <c r="D139" s="21">
        <v>183.1</v>
      </c>
    </row>
    <row r="140" spans="2:4" x14ac:dyDescent="0.3">
      <c r="C140" s="19" t="s">
        <v>32</v>
      </c>
      <c r="D140" s="21">
        <v>183.7</v>
      </c>
    </row>
    <row r="141" spans="2:4" x14ac:dyDescent="0.3">
      <c r="C141" s="19" t="s">
        <v>33</v>
      </c>
      <c r="D141" s="21">
        <v>184</v>
      </c>
    </row>
    <row r="142" spans="2:4" x14ac:dyDescent="0.3">
      <c r="C142" s="19" t="s">
        <v>34</v>
      </c>
      <c r="D142" s="21">
        <v>183.6</v>
      </c>
    </row>
    <row r="143" spans="2:4" x14ac:dyDescent="0.3">
      <c r="C143" s="19" t="s">
        <v>35</v>
      </c>
      <c r="D143" s="21">
        <v>182.6</v>
      </c>
    </row>
    <row r="144" spans="2:4" x14ac:dyDescent="0.3">
      <c r="C144" s="19" t="s">
        <v>36</v>
      </c>
      <c r="D144" s="21">
        <v>182.8</v>
      </c>
    </row>
    <row r="145" spans="2:4" x14ac:dyDescent="0.3">
      <c r="C145" s="19" t="s">
        <v>37</v>
      </c>
      <c r="D145" s="21">
        <v>183.6</v>
      </c>
    </row>
    <row r="146" spans="2:4" x14ac:dyDescent="0.3">
      <c r="C146" s="19" t="s">
        <v>38</v>
      </c>
      <c r="D146" s="21">
        <v>184.1</v>
      </c>
    </row>
    <row r="147" spans="2:4" x14ac:dyDescent="0.3">
      <c r="C147" s="19" t="s">
        <v>39</v>
      </c>
      <c r="D147" s="21">
        <v>183.7</v>
      </c>
    </row>
    <row r="148" spans="2:4" x14ac:dyDescent="0.3">
      <c r="C148" s="19" t="s">
        <v>40</v>
      </c>
      <c r="D148" s="21">
        <v>183.3</v>
      </c>
    </row>
    <row r="149" spans="2:4" x14ac:dyDescent="0.3">
      <c r="B149" s="19" t="s">
        <v>51</v>
      </c>
      <c r="C149" s="19" t="s">
        <v>27</v>
      </c>
      <c r="D149" s="21">
        <v>184.8</v>
      </c>
    </row>
    <row r="150" spans="2:4" x14ac:dyDescent="0.3">
      <c r="C150" s="19" t="s">
        <v>29</v>
      </c>
      <c r="D150" s="21">
        <v>184.5</v>
      </c>
    </row>
    <row r="151" spans="2:4" x14ac:dyDescent="0.3">
      <c r="C151" s="19" t="s">
        <v>30</v>
      </c>
      <c r="D151" s="21">
        <v>185.4</v>
      </c>
    </row>
    <row r="152" spans="2:4" x14ac:dyDescent="0.3">
      <c r="C152" s="19" t="s">
        <v>31</v>
      </c>
      <c r="D152" s="21">
        <v>186.4</v>
      </c>
    </row>
    <row r="153" spans="2:4" x14ac:dyDescent="0.3">
      <c r="C153" s="19" t="s">
        <v>32</v>
      </c>
      <c r="D153" s="21">
        <v>187.3</v>
      </c>
    </row>
    <row r="154" spans="2:4" x14ac:dyDescent="0.3">
      <c r="C154" s="19" t="s">
        <v>33</v>
      </c>
      <c r="D154" s="21">
        <v>188.8</v>
      </c>
    </row>
    <row r="155" spans="2:4" x14ac:dyDescent="0.3">
      <c r="C155" s="19" t="s">
        <v>34</v>
      </c>
      <c r="D155" s="21">
        <v>189.5</v>
      </c>
    </row>
    <row r="156" spans="2:4" x14ac:dyDescent="0.3">
      <c r="C156" s="19" t="s">
        <v>35</v>
      </c>
      <c r="D156" s="21">
        <v>190.2</v>
      </c>
    </row>
    <row r="157" spans="2:4" x14ac:dyDescent="0.3">
      <c r="C157" s="19" t="s">
        <v>36</v>
      </c>
      <c r="D157" s="21">
        <v>191.8</v>
      </c>
    </row>
    <row r="158" spans="2:4" x14ac:dyDescent="0.3">
      <c r="C158" s="19" t="s">
        <v>37</v>
      </c>
      <c r="D158" s="21">
        <v>193.3</v>
      </c>
    </row>
    <row r="159" spans="2:4" x14ac:dyDescent="0.3">
      <c r="C159" s="19" t="s">
        <v>38</v>
      </c>
      <c r="D159" s="21">
        <v>193.3</v>
      </c>
    </row>
    <row r="160" spans="2:4" x14ac:dyDescent="0.3">
      <c r="C160" s="19" t="s">
        <v>39</v>
      </c>
      <c r="D160" s="21">
        <v>194</v>
      </c>
    </row>
    <row r="161" spans="2:4" x14ac:dyDescent="0.3">
      <c r="C161" s="19" t="s">
        <v>40</v>
      </c>
      <c r="D161" s="21">
        <v>189.6</v>
      </c>
    </row>
    <row r="162" spans="2:4" x14ac:dyDescent="0.3">
      <c r="B162" s="19" t="s">
        <v>52</v>
      </c>
      <c r="C162" s="19" t="s">
        <v>27</v>
      </c>
      <c r="D162" s="21">
        <v>195.5</v>
      </c>
    </row>
    <row r="163" spans="2:4" x14ac:dyDescent="0.3">
      <c r="C163" s="19" t="s">
        <v>29</v>
      </c>
      <c r="D163" s="21">
        <v>194.9</v>
      </c>
    </row>
    <row r="164" spans="2:4" x14ac:dyDescent="0.3">
      <c r="C164" s="19" t="s">
        <v>30</v>
      </c>
      <c r="D164" s="21">
        <v>196.4</v>
      </c>
    </row>
    <row r="165" spans="2:4" x14ac:dyDescent="0.3">
      <c r="C165" s="19" t="s">
        <v>31</v>
      </c>
      <c r="D165" s="21">
        <v>197.6</v>
      </c>
    </row>
    <row r="166" spans="2:4" x14ac:dyDescent="0.3">
      <c r="C166" s="19" t="s">
        <v>32</v>
      </c>
      <c r="D166" s="21">
        <v>198.4</v>
      </c>
    </row>
    <row r="167" spans="2:4" x14ac:dyDescent="0.3">
      <c r="C167" s="19" t="s">
        <v>33</v>
      </c>
      <c r="D167" s="21">
        <v>199.1</v>
      </c>
    </row>
    <row r="168" spans="2:4" x14ac:dyDescent="0.3">
      <c r="C168" s="19" t="s">
        <v>34</v>
      </c>
      <c r="D168" s="21">
        <v>200.1</v>
      </c>
    </row>
    <row r="169" spans="2:4" x14ac:dyDescent="0.3">
      <c r="C169" s="19" t="s">
        <v>35</v>
      </c>
      <c r="D169" s="21">
        <v>199.1</v>
      </c>
    </row>
    <row r="170" spans="2:4" x14ac:dyDescent="0.3">
      <c r="C170" s="19" t="s">
        <v>36</v>
      </c>
      <c r="D170" s="21">
        <v>199.5</v>
      </c>
    </row>
    <row r="171" spans="2:4" x14ac:dyDescent="0.3">
      <c r="C171" s="19" t="s">
        <v>37</v>
      </c>
      <c r="D171" s="21">
        <v>201.5</v>
      </c>
    </row>
    <row r="172" spans="2:4" x14ac:dyDescent="0.3">
      <c r="C172" s="19" t="s">
        <v>38</v>
      </c>
      <c r="D172" s="21">
        <v>202.1</v>
      </c>
    </row>
    <row r="173" spans="2:4" x14ac:dyDescent="0.3">
      <c r="C173" s="19" t="s">
        <v>39</v>
      </c>
      <c r="D173" s="21">
        <v>202.1</v>
      </c>
    </row>
    <row r="174" spans="2:4" x14ac:dyDescent="0.3">
      <c r="C174" s="19" t="s">
        <v>40</v>
      </c>
      <c r="D174" s="21">
        <v>199.1</v>
      </c>
    </row>
    <row r="175" spans="2:4" x14ac:dyDescent="0.3">
      <c r="B175" s="19" t="s">
        <v>53</v>
      </c>
      <c r="C175" s="19" t="s">
        <v>27</v>
      </c>
      <c r="D175" s="21">
        <v>202.4</v>
      </c>
    </row>
    <row r="176" spans="2:4" x14ac:dyDescent="0.3">
      <c r="C176" s="19" t="s">
        <v>29</v>
      </c>
      <c r="D176" s="21">
        <v>202.8</v>
      </c>
    </row>
    <row r="177" spans="2:4" x14ac:dyDescent="0.3">
      <c r="C177" s="19" t="s">
        <v>30</v>
      </c>
      <c r="D177" s="21">
        <v>204</v>
      </c>
    </row>
    <row r="178" spans="2:4" x14ac:dyDescent="0.3">
      <c r="C178" s="19" t="s">
        <v>31</v>
      </c>
      <c r="D178" s="21">
        <v>206.5</v>
      </c>
    </row>
    <row r="179" spans="2:4" x14ac:dyDescent="0.3">
      <c r="C179" s="19" t="s">
        <v>32</v>
      </c>
      <c r="D179" s="21">
        <v>209.4</v>
      </c>
    </row>
    <row r="180" spans="2:4" x14ac:dyDescent="0.3">
      <c r="C180" s="19" t="s">
        <v>33</v>
      </c>
      <c r="D180" s="21">
        <v>212.6</v>
      </c>
    </row>
    <row r="181" spans="2:4" x14ac:dyDescent="0.3">
      <c r="C181" s="19" t="s">
        <v>34</v>
      </c>
      <c r="D181" s="21">
        <v>214.2</v>
      </c>
    </row>
    <row r="182" spans="2:4" x14ac:dyDescent="0.3">
      <c r="C182" s="19" t="s">
        <v>35</v>
      </c>
      <c r="D182" s="21">
        <v>214.9</v>
      </c>
    </row>
    <row r="183" spans="2:4" x14ac:dyDescent="0.3">
      <c r="C183" s="19" t="s">
        <v>36</v>
      </c>
      <c r="D183" s="21">
        <v>216.3</v>
      </c>
    </row>
    <row r="184" spans="2:4" x14ac:dyDescent="0.3">
      <c r="C184" s="19" t="s">
        <v>37</v>
      </c>
      <c r="D184" s="21">
        <v>217.7</v>
      </c>
    </row>
    <row r="185" spans="2:4" x14ac:dyDescent="0.3">
      <c r="C185" s="19" t="s">
        <v>38</v>
      </c>
      <c r="D185" s="21">
        <v>218.5</v>
      </c>
    </row>
    <row r="186" spans="2:4" x14ac:dyDescent="0.3">
      <c r="C186" s="19" t="s">
        <v>39</v>
      </c>
      <c r="D186" s="21">
        <v>219.5</v>
      </c>
    </row>
    <row r="187" spans="2:4" x14ac:dyDescent="0.3">
      <c r="C187" s="19" t="s">
        <v>40</v>
      </c>
      <c r="D187" s="21">
        <v>212.4</v>
      </c>
    </row>
    <row r="188" spans="2:4" x14ac:dyDescent="0.3">
      <c r="B188" s="19" t="s">
        <v>54</v>
      </c>
      <c r="C188" s="19" t="s">
        <v>27</v>
      </c>
      <c r="D188" s="21">
        <v>221.5</v>
      </c>
    </row>
    <row r="189" spans="2:4" x14ac:dyDescent="0.3">
      <c r="C189" s="19" t="s">
        <v>29</v>
      </c>
      <c r="D189" s="21">
        <v>220.9</v>
      </c>
    </row>
    <row r="190" spans="2:4" x14ac:dyDescent="0.3">
      <c r="C190" s="19" t="s">
        <v>30</v>
      </c>
      <c r="D190" s="21">
        <v>221.8</v>
      </c>
    </row>
    <row r="191" spans="2:4" x14ac:dyDescent="0.3">
      <c r="C191" s="19" t="s">
        <v>31</v>
      </c>
      <c r="D191" s="21">
        <v>221.9</v>
      </c>
    </row>
    <row r="192" spans="2:4" x14ac:dyDescent="0.3">
      <c r="C192" s="19" t="s">
        <v>32</v>
      </c>
      <c r="D192" s="21">
        <v>221.8</v>
      </c>
    </row>
    <row r="193" spans="2:4" x14ac:dyDescent="0.3">
      <c r="C193" s="19" t="s">
        <v>33</v>
      </c>
      <c r="D193" s="21">
        <v>222.8</v>
      </c>
    </row>
    <row r="194" spans="2:4" x14ac:dyDescent="0.3">
      <c r="C194" s="19" t="s">
        <v>34</v>
      </c>
      <c r="D194" s="21">
        <v>223</v>
      </c>
    </row>
    <row r="195" spans="2:4" x14ac:dyDescent="0.3">
      <c r="C195" s="19" t="s">
        <v>35</v>
      </c>
      <c r="D195" s="21">
        <v>221.8</v>
      </c>
    </row>
    <row r="196" spans="2:4" x14ac:dyDescent="0.3">
      <c r="C196" s="19" t="s">
        <v>36</v>
      </c>
      <c r="D196" s="21">
        <v>222.9</v>
      </c>
    </row>
    <row r="197" spans="2:4" x14ac:dyDescent="0.3">
      <c r="C197" s="19" t="s">
        <v>37</v>
      </c>
      <c r="D197" s="21">
        <v>224.1</v>
      </c>
    </row>
    <row r="198" spans="2:4" x14ac:dyDescent="0.3">
      <c r="C198" s="19" t="s">
        <v>38</v>
      </c>
      <c r="D198" s="21">
        <v>223.7</v>
      </c>
    </row>
    <row r="199" spans="2:4" x14ac:dyDescent="0.3">
      <c r="C199" s="19" t="s">
        <v>39</v>
      </c>
      <c r="D199" s="21">
        <v>223.9</v>
      </c>
    </row>
    <row r="200" spans="2:4" x14ac:dyDescent="0.3">
      <c r="C200" s="19" t="s">
        <v>40</v>
      </c>
      <c r="D200" s="21">
        <v>222.6</v>
      </c>
    </row>
    <row r="201" spans="2:4" x14ac:dyDescent="0.3">
      <c r="B201" s="19" t="s">
        <v>55</v>
      </c>
      <c r="C201" s="19" t="s">
        <v>27</v>
      </c>
      <c r="D201" s="21">
        <v>224.7</v>
      </c>
    </row>
    <row r="202" spans="2:4" x14ac:dyDescent="0.3">
      <c r="C202" s="19" t="s">
        <v>29</v>
      </c>
      <c r="D202" s="21">
        <v>224.3</v>
      </c>
    </row>
    <row r="203" spans="2:4" x14ac:dyDescent="0.3">
      <c r="C203" s="19" t="s">
        <v>30</v>
      </c>
      <c r="D203" s="21">
        <v>226.7</v>
      </c>
    </row>
    <row r="204" spans="2:4" x14ac:dyDescent="0.3">
      <c r="C204" s="19" t="s">
        <v>31</v>
      </c>
      <c r="D204" s="21">
        <v>227</v>
      </c>
    </row>
    <row r="205" spans="2:4" x14ac:dyDescent="0.3">
      <c r="C205" s="19" t="s">
        <v>32</v>
      </c>
      <c r="D205" s="21">
        <v>226.6</v>
      </c>
    </row>
    <row r="206" spans="2:4" x14ac:dyDescent="0.3">
      <c r="C206" s="19" t="s">
        <v>33</v>
      </c>
      <c r="D206" s="21">
        <v>226.8</v>
      </c>
    </row>
    <row r="207" spans="2:4" x14ac:dyDescent="0.3">
      <c r="C207" s="19" t="s">
        <v>34</v>
      </c>
      <c r="D207" s="21">
        <v>226.5</v>
      </c>
    </row>
    <row r="208" spans="2:4" x14ac:dyDescent="0.3">
      <c r="C208" s="19" t="s">
        <v>35</v>
      </c>
      <c r="D208" s="21">
        <v>226.3</v>
      </c>
    </row>
    <row r="209" spans="2:4" x14ac:dyDescent="0.3">
      <c r="C209" s="19" t="s">
        <v>36</v>
      </c>
      <c r="D209" s="21">
        <v>227.9</v>
      </c>
    </row>
    <row r="210" spans="2:4" x14ac:dyDescent="0.3">
      <c r="C210" s="19" t="s">
        <v>37</v>
      </c>
      <c r="D210" s="21">
        <v>229</v>
      </c>
    </row>
    <row r="211" spans="2:4" x14ac:dyDescent="0.3">
      <c r="C211" s="19" t="s">
        <v>38</v>
      </c>
      <c r="D211" s="21">
        <v>229.3</v>
      </c>
    </row>
    <row r="212" spans="2:4" x14ac:dyDescent="0.3">
      <c r="C212" s="19" t="s">
        <v>39</v>
      </c>
      <c r="D212" s="21">
        <v>230</v>
      </c>
    </row>
    <row r="213" spans="2:4" x14ac:dyDescent="0.3">
      <c r="C213" s="19" t="s">
        <v>40</v>
      </c>
      <c r="D213" s="21">
        <v>227.3</v>
      </c>
    </row>
    <row r="214" spans="2:4" x14ac:dyDescent="0.3">
      <c r="B214" s="19" t="s">
        <v>56</v>
      </c>
      <c r="C214" s="19" t="s">
        <v>27</v>
      </c>
      <c r="D214" s="21">
        <v>230.1</v>
      </c>
    </row>
    <row r="215" spans="2:4" x14ac:dyDescent="0.3">
      <c r="C215" s="19" t="s">
        <v>29</v>
      </c>
      <c r="D215" s="21">
        <v>229.4</v>
      </c>
    </row>
    <row r="216" spans="2:4" x14ac:dyDescent="0.3">
      <c r="C216" s="19" t="s">
        <v>30</v>
      </c>
      <c r="D216" s="21">
        <v>230.7</v>
      </c>
    </row>
    <row r="217" spans="2:4" x14ac:dyDescent="0.3">
      <c r="C217" s="19" t="s">
        <v>31</v>
      </c>
      <c r="D217" s="21">
        <v>232</v>
      </c>
    </row>
    <row r="218" spans="2:4" x14ac:dyDescent="0.3">
      <c r="C218" s="19" t="s">
        <v>32</v>
      </c>
      <c r="D218" s="21">
        <v>233.9</v>
      </c>
    </row>
    <row r="219" spans="2:4" x14ac:dyDescent="0.3">
      <c r="C219" s="19" t="s">
        <v>33</v>
      </c>
      <c r="D219" s="21">
        <v>235.7</v>
      </c>
    </row>
    <row r="220" spans="2:4" x14ac:dyDescent="0.3">
      <c r="C220" s="19" t="s">
        <v>34</v>
      </c>
      <c r="D220" s="21">
        <v>234.6</v>
      </c>
    </row>
    <row r="221" spans="2:4" x14ac:dyDescent="0.3">
      <c r="C221" s="19" t="s">
        <v>35</v>
      </c>
      <c r="D221" s="21">
        <v>234.6</v>
      </c>
    </row>
    <row r="222" spans="2:4" x14ac:dyDescent="0.3">
      <c r="C222" s="19" t="s">
        <v>36</v>
      </c>
      <c r="D222" s="21">
        <v>235.6</v>
      </c>
    </row>
    <row r="223" spans="2:4" x14ac:dyDescent="0.3">
      <c r="C223" s="19" t="s">
        <v>37</v>
      </c>
      <c r="D223" s="21">
        <v>237.4</v>
      </c>
    </row>
    <row r="224" spans="2:4" x14ac:dyDescent="0.3">
      <c r="C224" s="19" t="s">
        <v>38</v>
      </c>
      <c r="D224" s="21">
        <v>237.9</v>
      </c>
    </row>
    <row r="225" spans="2:4" x14ac:dyDescent="0.3">
      <c r="C225" s="19" t="s">
        <v>39</v>
      </c>
      <c r="D225" s="21">
        <v>239</v>
      </c>
    </row>
    <row r="226" spans="2:4" x14ac:dyDescent="0.3">
      <c r="C226" s="19" t="s">
        <v>40</v>
      </c>
      <c r="D226" s="21">
        <v>234.6</v>
      </c>
    </row>
    <row r="227" spans="2:4" x14ac:dyDescent="0.3">
      <c r="B227" s="19" t="s">
        <v>57</v>
      </c>
      <c r="C227" s="19" t="s">
        <v>27</v>
      </c>
      <c r="D227" s="21">
        <v>239.2</v>
      </c>
    </row>
    <row r="228" spans="2:4" x14ac:dyDescent="0.3">
      <c r="C228" s="19" t="s">
        <v>29</v>
      </c>
      <c r="D228" s="21">
        <v>239.7</v>
      </c>
    </row>
    <row r="229" spans="2:4" x14ac:dyDescent="0.3">
      <c r="C229" s="19" t="s">
        <v>30</v>
      </c>
      <c r="D229" s="21">
        <v>241.5</v>
      </c>
    </row>
    <row r="230" spans="2:4" x14ac:dyDescent="0.3">
      <c r="C230" s="19" t="s">
        <v>31</v>
      </c>
      <c r="D230" s="21">
        <v>242</v>
      </c>
    </row>
    <row r="231" spans="2:4" x14ac:dyDescent="0.3">
      <c r="C231" s="19" t="s">
        <v>32</v>
      </c>
      <c r="D231" s="21">
        <v>240.7</v>
      </c>
    </row>
    <row r="232" spans="2:4" x14ac:dyDescent="0.3">
      <c r="C232" s="19" t="s">
        <v>33</v>
      </c>
      <c r="D232" s="21">
        <v>242.4</v>
      </c>
    </row>
    <row r="233" spans="2:4" x14ac:dyDescent="0.3">
      <c r="C233" s="19" t="s">
        <v>34</v>
      </c>
      <c r="D233" s="21">
        <v>242.7</v>
      </c>
    </row>
    <row r="234" spans="2:4" x14ac:dyDescent="0.3">
      <c r="C234" s="19" t="s">
        <v>35</v>
      </c>
      <c r="D234" s="21">
        <v>243.2</v>
      </c>
    </row>
    <row r="235" spans="2:4" x14ac:dyDescent="0.3">
      <c r="C235" s="19" t="s">
        <v>36</v>
      </c>
      <c r="D235" s="21">
        <v>246.9</v>
      </c>
    </row>
    <row r="236" spans="2:4" x14ac:dyDescent="0.3">
      <c r="C236" s="19" t="s">
        <v>37</v>
      </c>
      <c r="D236" s="21">
        <v>248.4</v>
      </c>
    </row>
    <row r="237" spans="2:4" x14ac:dyDescent="0.3">
      <c r="C237" s="19" t="s">
        <v>38</v>
      </c>
      <c r="D237" s="21">
        <v>248</v>
      </c>
    </row>
    <row r="238" spans="2:4" x14ac:dyDescent="0.3">
      <c r="C238" s="19" t="s">
        <v>39</v>
      </c>
      <c r="D238" s="21">
        <v>248.9</v>
      </c>
    </row>
    <row r="239" spans="2:4" x14ac:dyDescent="0.3">
      <c r="C239" s="19" t="s">
        <v>40</v>
      </c>
      <c r="D239" s="21">
        <v>244.1</v>
      </c>
    </row>
    <row r="240" spans="2:4" x14ac:dyDescent="0.3">
      <c r="B240" s="19" t="s">
        <v>58</v>
      </c>
      <c r="C240" s="19" t="s">
        <v>27</v>
      </c>
      <c r="D240" s="21">
        <v>249.7</v>
      </c>
    </row>
    <row r="241" spans="2:4" x14ac:dyDescent="0.3">
      <c r="C241" s="19" t="s">
        <v>29</v>
      </c>
      <c r="D241" s="21">
        <v>249.5</v>
      </c>
    </row>
    <row r="242" spans="2:4" x14ac:dyDescent="0.3">
      <c r="C242" s="19" t="s">
        <v>30</v>
      </c>
      <c r="D242" s="21">
        <v>252.3</v>
      </c>
    </row>
    <row r="243" spans="2:4" x14ac:dyDescent="0.3">
      <c r="C243" s="19" t="s">
        <v>31</v>
      </c>
      <c r="D243" s="21">
        <v>255.2</v>
      </c>
    </row>
    <row r="244" spans="2:4" x14ac:dyDescent="0.3">
      <c r="C244" s="19" t="s">
        <v>32</v>
      </c>
      <c r="D244" s="21">
        <v>258.89999999999998</v>
      </c>
    </row>
    <row r="245" spans="2:4" x14ac:dyDescent="0.3">
      <c r="C245" s="19" t="s">
        <v>33</v>
      </c>
      <c r="D245" s="21">
        <v>261.89999999999998</v>
      </c>
    </row>
    <row r="246" spans="2:4" x14ac:dyDescent="0.3">
      <c r="C246" s="19" t="s">
        <v>34</v>
      </c>
      <c r="D246" s="21">
        <v>263.10000000000002</v>
      </c>
    </row>
    <row r="247" spans="2:4" x14ac:dyDescent="0.3">
      <c r="C247" s="19" t="s">
        <v>35</v>
      </c>
      <c r="D247" s="21">
        <v>264</v>
      </c>
    </row>
    <row r="248" spans="2:4" x14ac:dyDescent="0.3">
      <c r="C248" s="19" t="s">
        <v>36</v>
      </c>
      <c r="D248" s="21">
        <v>265.60000000000002</v>
      </c>
    </row>
    <row r="249" spans="2:4" x14ac:dyDescent="0.3">
      <c r="C249" s="19" t="s">
        <v>37</v>
      </c>
      <c r="D249" s="21">
        <v>266.2</v>
      </c>
    </row>
    <row r="250" spans="2:4" x14ac:dyDescent="0.3">
      <c r="C250" s="19" t="s">
        <v>38</v>
      </c>
      <c r="D250" s="21">
        <v>266.10000000000002</v>
      </c>
    </row>
    <row r="251" spans="2:4" x14ac:dyDescent="0.3">
      <c r="C251" s="19" t="s">
        <v>39</v>
      </c>
      <c r="D251" s="21">
        <v>266.2</v>
      </c>
    </row>
    <row r="252" spans="2:4" x14ac:dyDescent="0.3">
      <c r="C252" s="19" t="s">
        <v>40</v>
      </c>
      <c r="D252" s="21">
        <v>260.60000000000002</v>
      </c>
    </row>
    <row r="253" spans="2:4" x14ac:dyDescent="0.3">
      <c r="B253" s="19" t="s">
        <v>59</v>
      </c>
      <c r="C253" s="19" t="s">
        <v>27</v>
      </c>
      <c r="D253" s="21">
        <v>266.89999999999998</v>
      </c>
    </row>
    <row r="254" spans="2:4" x14ac:dyDescent="0.3">
      <c r="C254" s="19" t="s">
        <v>29</v>
      </c>
      <c r="D254" s="21">
        <v>268</v>
      </c>
    </row>
    <row r="255" spans="2:4" x14ac:dyDescent="0.3">
      <c r="C255" s="19" t="s">
        <v>30</v>
      </c>
      <c r="D255" s="21">
        <v>267.10000000000002</v>
      </c>
    </row>
    <row r="256" spans="2:4" x14ac:dyDescent="0.3">
      <c r="C256" s="19" t="s">
        <v>31</v>
      </c>
      <c r="D256" s="21">
        <v>268.7</v>
      </c>
    </row>
    <row r="257" spans="2:4" x14ac:dyDescent="0.3">
      <c r="C257" s="19" t="s">
        <v>32</v>
      </c>
      <c r="D257" s="21">
        <v>271</v>
      </c>
    </row>
    <row r="258" spans="2:4" x14ac:dyDescent="0.3">
      <c r="C258" s="19" t="s">
        <v>33</v>
      </c>
      <c r="D258" s="21">
        <v>272.39999999999998</v>
      </c>
    </row>
    <row r="259" spans="2:4" x14ac:dyDescent="0.3">
      <c r="C259" s="19" t="s">
        <v>34</v>
      </c>
      <c r="D259" s="21">
        <v>273</v>
      </c>
    </row>
    <row r="260" spans="2:4" x14ac:dyDescent="0.3">
      <c r="C260" s="19" t="s">
        <v>35</v>
      </c>
      <c r="D260" s="21">
        <v>273.10000000000002</v>
      </c>
    </row>
    <row r="261" spans="2:4" x14ac:dyDescent="0.3">
      <c r="C261" s="19" t="s">
        <v>36</v>
      </c>
      <c r="D261" s="21">
        <v>276.7</v>
      </c>
    </row>
    <row r="262" spans="2:4" x14ac:dyDescent="0.3">
      <c r="C262" s="19" t="s">
        <v>37</v>
      </c>
      <c r="D262" s="21">
        <v>278.10000000000002</v>
      </c>
    </row>
    <row r="263" spans="2:4" x14ac:dyDescent="0.3">
      <c r="C263" s="19" t="s">
        <v>38</v>
      </c>
      <c r="D263" s="21">
        <v>279.89999999999998</v>
      </c>
    </row>
    <row r="264" spans="2:4" x14ac:dyDescent="0.3">
      <c r="C264" s="19" t="s">
        <v>39</v>
      </c>
      <c r="D264" s="21">
        <v>281.8</v>
      </c>
    </row>
    <row r="265" spans="2:4" x14ac:dyDescent="0.3">
      <c r="C265" s="19" t="s">
        <v>40</v>
      </c>
      <c r="D265" s="21">
        <v>273.7</v>
      </c>
    </row>
    <row r="266" spans="2:4" x14ac:dyDescent="0.3">
      <c r="B266" s="19" t="s">
        <v>60</v>
      </c>
      <c r="C266" s="19" t="s">
        <v>27</v>
      </c>
      <c r="D266" s="21">
        <v>282.3</v>
      </c>
    </row>
    <row r="267" spans="2:4" x14ac:dyDescent="0.3">
      <c r="C267" s="19" t="s">
        <v>29</v>
      </c>
      <c r="D267" s="21">
        <v>286.2</v>
      </c>
    </row>
    <row r="268" spans="2:4" x14ac:dyDescent="0.3">
      <c r="C268" s="19" t="s">
        <v>30</v>
      </c>
      <c r="D268" s="21">
        <v>290.39999999999998</v>
      </c>
    </row>
    <row r="269" spans="2:4" x14ac:dyDescent="0.3">
      <c r="C269" s="19" t="s">
        <v>31</v>
      </c>
      <c r="D269" s="21">
        <v>300.3</v>
      </c>
    </row>
    <row r="270" spans="2:4" x14ac:dyDescent="0.3">
      <c r="C270" s="19" t="s">
        <v>32</v>
      </c>
      <c r="D270" s="21">
        <v>304.39999999999998</v>
      </c>
    </row>
    <row r="271" spans="2:4" x14ac:dyDescent="0.3">
      <c r="C271" s="19" t="s">
        <v>33</v>
      </c>
      <c r="D271" s="21">
        <v>307.10000000000002</v>
      </c>
    </row>
    <row r="272" spans="2:4" x14ac:dyDescent="0.3">
      <c r="C272" s="19" t="s">
        <v>34</v>
      </c>
      <c r="D272" s="21">
        <v>310</v>
      </c>
    </row>
    <row r="273" spans="2:4" x14ac:dyDescent="0.3">
      <c r="C273" s="19" t="s">
        <v>35</v>
      </c>
      <c r="D273" s="21">
        <v>312.8</v>
      </c>
    </row>
    <row r="274" spans="2:4" x14ac:dyDescent="0.3">
      <c r="C274" s="19" t="s">
        <v>36</v>
      </c>
      <c r="D274" s="21">
        <v>315.5</v>
      </c>
    </row>
    <row r="275" spans="2:4" x14ac:dyDescent="0.3">
      <c r="C275" s="19" t="s">
        <v>37</v>
      </c>
      <c r="D275" s="21">
        <v>322.3</v>
      </c>
    </row>
    <row r="276" spans="2:4" x14ac:dyDescent="0.3">
      <c r="C276" s="19" t="s">
        <v>38</v>
      </c>
      <c r="D276" s="21">
        <v>327.9</v>
      </c>
    </row>
    <row r="277" spans="2:4" x14ac:dyDescent="0.3">
      <c r="C277" s="19" t="s">
        <v>39</v>
      </c>
      <c r="D277" s="21">
        <v>332.9</v>
      </c>
    </row>
    <row r="278" spans="2:4" x14ac:dyDescent="0.3">
      <c r="C278" s="19" t="s">
        <v>40</v>
      </c>
      <c r="D278" s="21">
        <v>307.7</v>
      </c>
    </row>
    <row r="279" spans="2:4" x14ac:dyDescent="0.3">
      <c r="B279" s="19" t="s">
        <v>61</v>
      </c>
      <c r="C279" s="19" t="s">
        <v>27</v>
      </c>
      <c r="D279" s="21">
        <v>334.8</v>
      </c>
    </row>
    <row r="280" spans="2:4" x14ac:dyDescent="0.3">
      <c r="C280" s="19" t="s">
        <v>29</v>
      </c>
      <c r="D280" s="21">
        <v>336.5</v>
      </c>
    </row>
    <row r="281" spans="2:4" x14ac:dyDescent="0.3">
      <c r="C281" s="19" t="s">
        <v>30</v>
      </c>
      <c r="D281" s="21">
        <v>334.5</v>
      </c>
    </row>
    <row r="282" spans="2:4" x14ac:dyDescent="0.3">
      <c r="C282" s="19" t="s">
        <v>31</v>
      </c>
      <c r="D282" s="21">
        <v>336</v>
      </c>
    </row>
    <row r="283" spans="2:4" x14ac:dyDescent="0.3">
      <c r="C283" s="19" t="s">
        <v>32</v>
      </c>
      <c r="D283" s="21">
        <v>339.8</v>
      </c>
    </row>
    <row r="284" spans="2:4" x14ac:dyDescent="0.3">
      <c r="C284" s="19" t="s">
        <v>33</v>
      </c>
      <c r="D284" s="21">
        <v>344.5</v>
      </c>
    </row>
    <row r="285" spans="2:4" x14ac:dyDescent="0.3">
      <c r="C285" s="19" t="s">
        <v>34</v>
      </c>
      <c r="D285" s="21">
        <v>345.1</v>
      </c>
    </row>
    <row r="286" spans="2:4" x14ac:dyDescent="0.3">
      <c r="C286" s="19" t="s">
        <v>35</v>
      </c>
      <c r="D286" s="21">
        <v>346.9</v>
      </c>
    </row>
    <row r="287" spans="2:4" x14ac:dyDescent="0.3">
      <c r="C287" s="19" t="s">
        <v>36</v>
      </c>
      <c r="D287" s="21">
        <v>349.6</v>
      </c>
    </row>
    <row r="288" spans="2:4" x14ac:dyDescent="0.3">
      <c r="C288" s="19" t="s">
        <v>37</v>
      </c>
      <c r="D288" s="21">
        <v>353.6</v>
      </c>
    </row>
    <row r="289" spans="2:4" x14ac:dyDescent="0.3">
      <c r="C289" s="19" t="s">
        <v>38</v>
      </c>
      <c r="D289" s="21">
        <v>356.2</v>
      </c>
    </row>
    <row r="290" spans="2:4" x14ac:dyDescent="0.3">
      <c r="C290" s="19" t="s">
        <v>39</v>
      </c>
      <c r="D290" s="21">
        <v>357.9</v>
      </c>
    </row>
    <row r="291" spans="2:4" x14ac:dyDescent="0.3">
      <c r="C291" s="19" t="s">
        <v>40</v>
      </c>
      <c r="D291" s="21">
        <v>344.6</v>
      </c>
    </row>
    <row r="292" spans="2:4" x14ac:dyDescent="0.3">
      <c r="B292" s="19" t="s">
        <v>62</v>
      </c>
      <c r="C292" s="19" t="s">
        <v>27</v>
      </c>
      <c r="D292" s="21">
        <v>356.8</v>
      </c>
    </row>
    <row r="293" spans="2:4" x14ac:dyDescent="0.3">
      <c r="C293" s="19" t="s">
        <v>29</v>
      </c>
      <c r="D293" s="21">
        <v>360.9</v>
      </c>
    </row>
    <row r="294" spans="2:4" x14ac:dyDescent="0.3">
      <c r="C294" s="19" t="s">
        <v>30</v>
      </c>
      <c r="D294" s="21">
        <v>362.9</v>
      </c>
    </row>
    <row r="295" spans="2:4" x14ac:dyDescent="0.3">
      <c r="C295" s="19" t="s">
        <v>31</v>
      </c>
      <c r="D295" s="21">
        <v>363.8</v>
      </c>
    </row>
    <row r="296" spans="2:4" x14ac:dyDescent="0.3">
      <c r="C296" s="19" t="s">
        <v>32</v>
      </c>
      <c r="D296" s="21">
        <v>365.3</v>
      </c>
    </row>
    <row r="297" spans="2:4" x14ac:dyDescent="0.3">
      <c r="C297" s="19" t="s">
        <v>33</v>
      </c>
      <c r="D297" s="21">
        <v>364.1</v>
      </c>
    </row>
    <row r="298" spans="2:4" x14ac:dyDescent="0.3">
      <c r="C298" s="19" t="s">
        <v>34</v>
      </c>
      <c r="D298" s="21">
        <v>361.7</v>
      </c>
    </row>
    <row r="299" spans="2:4" x14ac:dyDescent="0.3">
      <c r="C299" s="19" t="s">
        <v>35</v>
      </c>
      <c r="D299" s="21">
        <v>362.6</v>
      </c>
    </row>
    <row r="300" spans="2:4" x14ac:dyDescent="0.3">
      <c r="C300" s="19" t="s">
        <v>36</v>
      </c>
      <c r="D300" s="21">
        <v>362.6</v>
      </c>
    </row>
    <row r="301" spans="2:4" x14ac:dyDescent="0.3">
      <c r="C301" s="19" t="s">
        <v>37</v>
      </c>
      <c r="D301" s="21">
        <v>365.3</v>
      </c>
    </row>
    <row r="302" spans="2:4" x14ac:dyDescent="0.3">
      <c r="C302" s="19" t="s">
        <v>38</v>
      </c>
      <c r="D302" s="21">
        <v>365.5</v>
      </c>
    </row>
    <row r="303" spans="2:4" x14ac:dyDescent="0.3">
      <c r="C303" s="19" t="s">
        <v>39</v>
      </c>
      <c r="D303" s="21">
        <v>366.7</v>
      </c>
    </row>
    <row r="304" spans="2:4" x14ac:dyDescent="0.3">
      <c r="C304" s="19" t="s">
        <v>40</v>
      </c>
      <c r="D304" s="21">
        <v>363.2</v>
      </c>
    </row>
    <row r="305" spans="2:4" x14ac:dyDescent="0.3">
      <c r="B305" s="19" t="s">
        <v>63</v>
      </c>
      <c r="C305" s="19" t="s">
        <v>27</v>
      </c>
      <c r="D305" s="21">
        <v>363.4</v>
      </c>
    </row>
    <row r="306" spans="2:4" x14ac:dyDescent="0.3">
      <c r="C306" s="19" t="s">
        <v>29</v>
      </c>
      <c r="D306" s="21">
        <v>367.7</v>
      </c>
    </row>
    <row r="307" spans="2:4" x14ac:dyDescent="0.3">
      <c r="C307" s="19" t="s">
        <v>30</v>
      </c>
      <c r="D307" s="21">
        <v>371.2</v>
      </c>
    </row>
    <row r="308" spans="2:4" x14ac:dyDescent="0.3">
      <c r="C308" s="19" t="s">
        <v>31</v>
      </c>
      <c r="D308" s="21">
        <v>374.1</v>
      </c>
    </row>
    <row r="309" spans="2:4" x14ac:dyDescent="0.3">
      <c r="C309" s="19" t="s">
        <v>32</v>
      </c>
      <c r="D309" s="21">
        <v>377.6</v>
      </c>
    </row>
    <row r="310" spans="2:4" x14ac:dyDescent="0.3">
      <c r="C310" s="19" t="s">
        <v>33</v>
      </c>
      <c r="D310" s="21">
        <v>379.5</v>
      </c>
    </row>
    <row r="311" spans="2:4" x14ac:dyDescent="0.3">
      <c r="C311" s="19" t="s">
        <v>34</v>
      </c>
      <c r="D311" s="21">
        <v>379.9</v>
      </c>
    </row>
    <row r="312" spans="2:4" x14ac:dyDescent="0.3">
      <c r="C312" s="19" t="s">
        <v>35</v>
      </c>
      <c r="D312" s="21">
        <v>380.9</v>
      </c>
    </row>
    <row r="313" spans="2:4" x14ac:dyDescent="0.3">
      <c r="C313" s="19" t="s">
        <v>36</v>
      </c>
      <c r="D313" s="21">
        <v>383.3</v>
      </c>
    </row>
    <row r="314" spans="2:4" x14ac:dyDescent="0.3">
      <c r="C314" s="19" t="s">
        <v>37</v>
      </c>
      <c r="D314" s="21">
        <v>384.6</v>
      </c>
    </row>
    <row r="315" spans="2:4" x14ac:dyDescent="0.3">
      <c r="C315" s="19" t="s">
        <v>38</v>
      </c>
      <c r="D315" s="21">
        <v>384.6</v>
      </c>
    </row>
    <row r="316" spans="2:4" x14ac:dyDescent="0.3">
      <c r="C316" s="19" t="s">
        <v>39</v>
      </c>
      <c r="D316" s="21">
        <v>386</v>
      </c>
    </row>
    <row r="317" spans="2:4" x14ac:dyDescent="0.3">
      <c r="C317" s="19" t="s">
        <v>40</v>
      </c>
      <c r="D317" s="21">
        <v>377.7</v>
      </c>
    </row>
    <row r="318" spans="2:4" x14ac:dyDescent="0.3">
      <c r="B318" s="19" t="s">
        <v>64</v>
      </c>
      <c r="C318" s="19" t="s">
        <v>27</v>
      </c>
      <c r="D318" s="21">
        <v>387.1</v>
      </c>
    </row>
    <row r="319" spans="2:4" x14ac:dyDescent="0.3">
      <c r="C319" s="19" t="s">
        <v>29</v>
      </c>
      <c r="D319" s="21">
        <v>391</v>
      </c>
    </row>
    <row r="320" spans="2:4" x14ac:dyDescent="0.3">
      <c r="C320" s="19" t="s">
        <v>30</v>
      </c>
      <c r="D320" s="21">
        <v>395.1</v>
      </c>
    </row>
    <row r="321" spans="2:4" x14ac:dyDescent="0.3">
      <c r="C321" s="19" t="s">
        <v>31</v>
      </c>
      <c r="D321" s="21">
        <v>398.2</v>
      </c>
    </row>
    <row r="322" spans="2:4" x14ac:dyDescent="0.3">
      <c r="C322" s="19" t="s">
        <v>32</v>
      </c>
      <c r="D322" s="21">
        <v>398.1</v>
      </c>
    </row>
    <row r="323" spans="2:4" x14ac:dyDescent="0.3">
      <c r="C323" s="19" t="s">
        <v>33</v>
      </c>
      <c r="D323" s="21">
        <v>400.1</v>
      </c>
    </row>
    <row r="324" spans="2:4" x14ac:dyDescent="0.3">
      <c r="C324" s="19" t="s">
        <v>34</v>
      </c>
      <c r="D324" s="21">
        <v>397.2</v>
      </c>
    </row>
    <row r="325" spans="2:4" x14ac:dyDescent="0.3">
      <c r="C325" s="19" t="s">
        <v>35</v>
      </c>
      <c r="D325" s="21">
        <v>396.6</v>
      </c>
    </row>
    <row r="326" spans="2:4" x14ac:dyDescent="0.3">
      <c r="C326" s="19" t="s">
        <v>36</v>
      </c>
      <c r="D326" s="21">
        <v>399.6</v>
      </c>
    </row>
    <row r="327" spans="2:4" x14ac:dyDescent="0.3">
      <c r="C327" s="19" t="s">
        <v>37</v>
      </c>
      <c r="D327" s="21">
        <v>400.7</v>
      </c>
    </row>
    <row r="328" spans="2:4" x14ac:dyDescent="0.3">
      <c r="C328" s="19" t="s">
        <v>38</v>
      </c>
      <c r="D328" s="20" t="s">
        <v>28</v>
      </c>
    </row>
    <row r="329" spans="2:4" x14ac:dyDescent="0.3">
      <c r="C329" s="19" t="s">
        <v>39</v>
      </c>
      <c r="D329" s="20" t="s">
        <v>28</v>
      </c>
    </row>
    <row r="330" spans="2:4" x14ac:dyDescent="0.3">
      <c r="C330" s="19" t="s">
        <v>40</v>
      </c>
      <c r="D330" s="20" t="s">
        <v>28</v>
      </c>
    </row>
    <row r="333" spans="2:4" x14ac:dyDescent="0.3">
      <c r="B333" s="19" t="s">
        <v>65</v>
      </c>
    </row>
    <row r="334" spans="2:4" x14ac:dyDescent="0.3">
      <c r="B334" s="19" t="s">
        <v>66</v>
      </c>
    </row>
    <row r="335" spans="2:4" x14ac:dyDescent="0.3">
      <c r="B335" s="19" t="s">
        <v>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5"/>
  <sheetViews>
    <sheetView showGridLines="0" zoomScale="85" zoomScaleNormal="85" workbookViewId="0">
      <selection activeCell="B10" sqref="B10"/>
    </sheetView>
  </sheetViews>
  <sheetFormatPr defaultRowHeight="14.4" x14ac:dyDescent="0.3"/>
  <cols>
    <col min="1" max="1" width="2.88671875" customWidth="1"/>
    <col min="2" max="2" width="49" customWidth="1"/>
    <col min="3" max="3" width="9.5546875" bestFit="1" customWidth="1"/>
    <col min="4" max="4" width="10.44140625" bestFit="1" customWidth="1"/>
  </cols>
  <sheetData>
    <row r="2" spans="2:8" x14ac:dyDescent="0.3">
      <c r="B2" s="19" t="s">
        <v>120</v>
      </c>
    </row>
    <row r="3" spans="2:8" x14ac:dyDescent="0.3">
      <c r="B3" t="s">
        <v>374</v>
      </c>
    </row>
    <row r="5" spans="2:8" x14ac:dyDescent="0.3">
      <c r="C5" s="19" t="s">
        <v>62</v>
      </c>
      <c r="D5" s="4" t="s">
        <v>231</v>
      </c>
    </row>
    <row r="6" spans="2:8" x14ac:dyDescent="0.3">
      <c r="C6" s="19" t="s">
        <v>121</v>
      </c>
    </row>
    <row r="7" spans="2:8" x14ac:dyDescent="0.3">
      <c r="C7" s="19" t="s">
        <v>122</v>
      </c>
    </row>
    <row r="8" spans="2:8" x14ac:dyDescent="0.3">
      <c r="B8" s="79" t="s">
        <v>123</v>
      </c>
      <c r="C8" s="22">
        <v>5302474</v>
      </c>
      <c r="D8" s="6">
        <f>C8*VNV!$D$327/VNV!$D$304</f>
        <v>5849948.6007709252</v>
      </c>
      <c r="H8" s="6"/>
    </row>
    <row r="9" spans="2:8" x14ac:dyDescent="0.3">
      <c r="B9" s="19" t="s">
        <v>68</v>
      </c>
      <c r="C9" s="22">
        <v>745583</v>
      </c>
      <c r="D9" s="6">
        <f>C9*VNV!$D$327/VNV!$D$304</f>
        <v>822563.62362334796</v>
      </c>
      <c r="H9" s="6"/>
    </row>
    <row r="10" spans="2:8" x14ac:dyDescent="0.3">
      <c r="B10" s="19" t="s">
        <v>69</v>
      </c>
      <c r="C10" s="22">
        <v>666149</v>
      </c>
      <c r="D10" s="6">
        <f>C10*VNV!$D$327/VNV!$D$304</f>
        <v>734928.15060572687</v>
      </c>
    </row>
    <row r="11" spans="2:8" x14ac:dyDescent="0.3">
      <c r="B11" s="19" t="s">
        <v>70</v>
      </c>
      <c r="C11" s="22">
        <v>120439</v>
      </c>
      <c r="D11" s="6">
        <f>C11*VNV!$D$327/VNV!$D$304</f>
        <v>132874.19410792951</v>
      </c>
    </row>
    <row r="12" spans="2:8" x14ac:dyDescent="0.3">
      <c r="B12" s="19" t="s">
        <v>71</v>
      </c>
      <c r="C12" s="22">
        <v>136914</v>
      </c>
      <c r="D12" s="6">
        <f>C12*VNV!$D$327/VNV!$D$304</f>
        <v>151050.21971365638</v>
      </c>
    </row>
    <row r="13" spans="2:8" x14ac:dyDescent="0.3">
      <c r="B13" s="19" t="s">
        <v>72</v>
      </c>
      <c r="C13" s="22">
        <v>38441</v>
      </c>
      <c r="D13" s="6">
        <f>C13*VNV!$D$327/VNV!$D$304</f>
        <v>42409.990914096918</v>
      </c>
    </row>
    <row r="14" spans="2:8" x14ac:dyDescent="0.3">
      <c r="B14" s="19" t="s">
        <v>73</v>
      </c>
      <c r="C14" s="22">
        <v>120843</v>
      </c>
      <c r="D14" s="6">
        <f>C14*VNV!$D$327/VNV!$D$304</f>
        <v>133319.90666299561</v>
      </c>
    </row>
    <row r="15" spans="2:8" x14ac:dyDescent="0.3">
      <c r="B15" s="19" t="s">
        <v>74</v>
      </c>
      <c r="C15" s="22">
        <v>13327</v>
      </c>
      <c r="D15" s="6">
        <f>C15*VNV!$D$327/VNV!$D$304</f>
        <v>14702.998072687224</v>
      </c>
    </row>
    <row r="16" spans="2:8" x14ac:dyDescent="0.3">
      <c r="B16" s="19" t="s">
        <v>75</v>
      </c>
      <c r="C16" s="22">
        <v>50730</v>
      </c>
      <c r="D16" s="6">
        <f>C16*VNV!$D$327/VNV!$D$304</f>
        <v>55967.816629955953</v>
      </c>
    </row>
    <row r="17" spans="2:4" x14ac:dyDescent="0.3">
      <c r="B17" s="19" t="s">
        <v>76</v>
      </c>
      <c r="C17" s="22">
        <v>61851</v>
      </c>
      <c r="D17" s="6">
        <f>C17*VNV!$D$327/VNV!$D$304</f>
        <v>68237.047632158588</v>
      </c>
    </row>
    <row r="18" spans="2:4" x14ac:dyDescent="0.3">
      <c r="B18" s="19" t="s">
        <v>77</v>
      </c>
      <c r="C18" s="22">
        <v>80317</v>
      </c>
      <c r="D18" s="6">
        <f>C18*VNV!$D$327/VNV!$D$304</f>
        <v>88609.641795154181</v>
      </c>
    </row>
    <row r="19" spans="2:4" x14ac:dyDescent="0.3">
      <c r="B19" s="19" t="s">
        <v>78</v>
      </c>
      <c r="C19" s="22">
        <v>43287</v>
      </c>
      <c r="D19" s="6">
        <f>C19*VNV!$D$327/VNV!$D$304</f>
        <v>47756.33507709251</v>
      </c>
    </row>
    <row r="20" spans="2:4" x14ac:dyDescent="0.3">
      <c r="B20" s="19" t="s">
        <v>79</v>
      </c>
      <c r="C20" s="22">
        <v>79433</v>
      </c>
      <c r="D20" s="6">
        <f>C20*VNV!$D$327/VNV!$D$304</f>
        <v>87634.369768722463</v>
      </c>
    </row>
    <row r="21" spans="2:4" x14ac:dyDescent="0.3">
      <c r="B21" s="19" t="s">
        <v>80</v>
      </c>
      <c r="C21" s="22">
        <v>17588</v>
      </c>
      <c r="D21" s="6">
        <f>C21*VNV!$D$327/VNV!$D$304</f>
        <v>19403.941629955945</v>
      </c>
    </row>
    <row r="22" spans="2:4" x14ac:dyDescent="0.3">
      <c r="B22" s="19" t="s">
        <v>81</v>
      </c>
      <c r="C22" s="22">
        <v>61845</v>
      </c>
      <c r="D22" s="6">
        <f>C22*VNV!$D$327/VNV!$D$304</f>
        <v>68230.428138766525</v>
      </c>
    </row>
    <row r="23" spans="2:4" x14ac:dyDescent="0.3">
      <c r="B23" s="19" t="s">
        <v>82</v>
      </c>
      <c r="C23" s="22">
        <v>183592</v>
      </c>
      <c r="D23" s="6">
        <f>C23*VNV!$D$327/VNV!$D$304</f>
        <v>202547.67180616737</v>
      </c>
    </row>
    <row r="24" spans="2:4" x14ac:dyDescent="0.3">
      <c r="B24" s="19" t="s">
        <v>83</v>
      </c>
      <c r="C24" s="22">
        <v>114564</v>
      </c>
      <c r="D24" s="6">
        <f>C24*VNV!$D$327/VNV!$D$304</f>
        <v>126392.60682819384</v>
      </c>
    </row>
    <row r="25" spans="2:4" x14ac:dyDescent="0.3">
      <c r="B25" s="19" t="s">
        <v>84</v>
      </c>
      <c r="C25" s="22">
        <v>69028</v>
      </c>
      <c r="D25" s="6">
        <f>C25*VNV!$D$327/VNV!$D$304</f>
        <v>76155.064977973569</v>
      </c>
    </row>
    <row r="26" spans="2:4" x14ac:dyDescent="0.3">
      <c r="B26" s="19" t="s">
        <v>85</v>
      </c>
      <c r="C26" s="22">
        <v>303163</v>
      </c>
      <c r="D26" s="6">
        <f>C26*VNV!$D$327/VNV!$D$304</f>
        <v>334464.24587004405</v>
      </c>
    </row>
    <row r="27" spans="2:4" x14ac:dyDescent="0.3">
      <c r="B27" s="19" t="s">
        <v>86</v>
      </c>
      <c r="C27" s="22">
        <v>256858</v>
      </c>
      <c r="D27" s="6">
        <f>C27*VNV!$D$327/VNV!$D$304</f>
        <v>283378.30561674008</v>
      </c>
    </row>
    <row r="28" spans="2:4" x14ac:dyDescent="0.3">
      <c r="B28" s="19" t="s">
        <v>87</v>
      </c>
      <c r="C28" s="22">
        <v>46305</v>
      </c>
      <c r="D28" s="6">
        <f>C28*VNV!$D$327/VNV!$D$304</f>
        <v>51085.940253303968</v>
      </c>
    </row>
    <row r="29" spans="2:4" x14ac:dyDescent="0.3">
      <c r="B29" s="19" t="s">
        <v>88</v>
      </c>
      <c r="C29" s="22">
        <v>1333524</v>
      </c>
      <c r="D29" s="6">
        <f>C29*VNV!$D$327/VNV!$D$304</f>
        <v>1471208.8843612336</v>
      </c>
    </row>
    <row r="30" spans="2:4" x14ac:dyDescent="0.3">
      <c r="B30" s="19" t="s">
        <v>89</v>
      </c>
      <c r="C30" s="22">
        <v>179994</v>
      </c>
      <c r="D30" s="6">
        <f>C30*VNV!$D$327/VNV!$D$304</f>
        <v>198578.18226872248</v>
      </c>
    </row>
    <row r="31" spans="2:4" x14ac:dyDescent="0.3">
      <c r="B31" s="19" t="s">
        <v>90</v>
      </c>
      <c r="C31" s="22">
        <v>712684</v>
      </c>
      <c r="D31" s="6">
        <f>C31*VNV!$D$327/VNV!$D$304</f>
        <v>786267.83810572699</v>
      </c>
    </row>
    <row r="32" spans="2:4" x14ac:dyDescent="0.3">
      <c r="B32" s="19" t="s">
        <v>91</v>
      </c>
      <c r="C32" s="22">
        <v>207419</v>
      </c>
      <c r="D32" s="6">
        <f>C32*VNV!$D$327/VNV!$D$304</f>
        <v>228834.78331497798</v>
      </c>
    </row>
    <row r="33" spans="2:4" x14ac:dyDescent="0.3">
      <c r="B33" s="19" t="s">
        <v>92</v>
      </c>
      <c r="C33" s="22">
        <v>72663</v>
      </c>
      <c r="D33" s="6">
        <f>C33*VNV!$D$327/VNV!$D$304</f>
        <v>80165.3747246696</v>
      </c>
    </row>
    <row r="34" spans="2:4" x14ac:dyDescent="0.3">
      <c r="B34" s="19" t="s">
        <v>93</v>
      </c>
      <c r="C34" s="22">
        <v>160763</v>
      </c>
      <c r="D34" s="6">
        <f>C34*VNV!$D$327/VNV!$D$304</f>
        <v>177361.6026982379</v>
      </c>
    </row>
    <row r="35" spans="2:4" x14ac:dyDescent="0.3">
      <c r="B35" s="19" t="s">
        <v>94</v>
      </c>
      <c r="C35" s="22">
        <v>295030</v>
      </c>
      <c r="D35" s="6">
        <f>C35*VNV!$D$327/VNV!$D$304</f>
        <v>325491.52257709252</v>
      </c>
    </row>
    <row r="36" spans="2:4" x14ac:dyDescent="0.3">
      <c r="B36" s="19" t="s">
        <v>95</v>
      </c>
      <c r="C36" s="22">
        <v>105026</v>
      </c>
      <c r="D36" s="6">
        <f>C36*VNV!$D$327/VNV!$D$304</f>
        <v>115869.81883259911</v>
      </c>
    </row>
    <row r="37" spans="2:4" x14ac:dyDescent="0.3">
      <c r="B37" s="19" t="s">
        <v>124</v>
      </c>
      <c r="C37" s="22">
        <v>18744</v>
      </c>
      <c r="D37" s="6">
        <f>C37*VNV!$D$327/VNV!$D$304</f>
        <v>20679.297356828192</v>
      </c>
    </row>
    <row r="38" spans="2:4" x14ac:dyDescent="0.3">
      <c r="B38" s="19" t="s">
        <v>96</v>
      </c>
      <c r="C38" s="22">
        <v>66039</v>
      </c>
      <c r="D38" s="6">
        <f>C38*VNV!$D$327/VNV!$D$304</f>
        <v>72857.454019823796</v>
      </c>
    </row>
    <row r="39" spans="2:4" x14ac:dyDescent="0.3">
      <c r="B39" s="19" t="s">
        <v>125</v>
      </c>
      <c r="C39" s="22">
        <v>34736</v>
      </c>
      <c r="D39" s="6">
        <f>C39*VNV!$D$327/VNV!$D$304</f>
        <v>38322.453744493389</v>
      </c>
    </row>
    <row r="40" spans="2:4" x14ac:dyDescent="0.3">
      <c r="B40" s="19" t="s">
        <v>126</v>
      </c>
      <c r="C40" s="22">
        <v>15254</v>
      </c>
      <c r="D40" s="6">
        <f>C40*VNV!$D$327/VNV!$D$304</f>
        <v>16828.958700440529</v>
      </c>
    </row>
    <row r="41" spans="2:4" x14ac:dyDescent="0.3">
      <c r="B41" s="19" t="s">
        <v>127</v>
      </c>
      <c r="C41" s="22">
        <v>55232</v>
      </c>
      <c r="D41" s="6">
        <f>C41*VNV!$D$327/VNV!$D$304</f>
        <v>60934.643171806165</v>
      </c>
    </row>
    <row r="42" spans="2:4" x14ac:dyDescent="0.3">
      <c r="B42" s="19" t="s">
        <v>128</v>
      </c>
      <c r="C42" s="22">
        <v>202444</v>
      </c>
      <c r="D42" s="6">
        <f>C42*VNV!$D$327/VNV!$D$304</f>
        <v>223346.12004405286</v>
      </c>
    </row>
    <row r="43" spans="2:4" x14ac:dyDescent="0.3">
      <c r="B43" s="19" t="s">
        <v>97</v>
      </c>
      <c r="C43" s="22">
        <v>91260</v>
      </c>
      <c r="D43" s="6">
        <f>C43*VNV!$D$327/VNV!$D$304</f>
        <v>100682.49449339208</v>
      </c>
    </row>
    <row r="44" spans="2:4" x14ac:dyDescent="0.3">
      <c r="B44" s="19" t="s">
        <v>98</v>
      </c>
      <c r="C44" s="22">
        <v>108806</v>
      </c>
      <c r="D44" s="6">
        <f>C44*VNV!$D$327/VNV!$D$304</f>
        <v>120040.09966960351</v>
      </c>
    </row>
    <row r="45" spans="2:4" x14ac:dyDescent="0.3">
      <c r="B45" s="19" t="s">
        <v>99</v>
      </c>
      <c r="C45" s="22">
        <v>798499</v>
      </c>
      <c r="D45" s="6">
        <f>C45*VNV!$D$327/VNV!$D$304</f>
        <v>880943.14234581508</v>
      </c>
    </row>
    <row r="46" spans="2:4" x14ac:dyDescent="0.3">
      <c r="B46" s="19" t="s">
        <v>100</v>
      </c>
      <c r="C46" s="22">
        <v>241442</v>
      </c>
      <c r="D46" s="6">
        <f>C46*VNV!$D$327/VNV!$D$304</f>
        <v>266370.62059471366</v>
      </c>
    </row>
    <row r="47" spans="2:4" x14ac:dyDescent="0.3">
      <c r="B47" s="19" t="s">
        <v>101</v>
      </c>
      <c r="C47" s="22">
        <v>447571</v>
      </c>
      <c r="D47" s="6">
        <f>C47*VNV!$D$327/VNV!$D$304</f>
        <v>493782.21283039649</v>
      </c>
    </row>
    <row r="48" spans="2:4" x14ac:dyDescent="0.3">
      <c r="B48" s="19" t="s">
        <v>102</v>
      </c>
      <c r="C48" s="22">
        <v>109486</v>
      </c>
      <c r="D48" s="6">
        <f>C48*VNV!$D$327/VNV!$D$304</f>
        <v>120790.30892070483</v>
      </c>
    </row>
    <row r="49" spans="2:4" x14ac:dyDescent="0.3">
      <c r="B49" s="19" t="s">
        <v>103</v>
      </c>
      <c r="C49" s="22">
        <v>179312</v>
      </c>
      <c r="D49" s="6">
        <f>C49*VNV!$D$327/VNV!$D$304</f>
        <v>197825.76651982378</v>
      </c>
    </row>
    <row r="50" spans="2:4" x14ac:dyDescent="0.3">
      <c r="B50" s="19" t="s">
        <v>129</v>
      </c>
      <c r="C50" s="22">
        <v>179312</v>
      </c>
      <c r="D50" s="6">
        <f>C50*VNV!$D$327/VNV!$D$304</f>
        <v>197825.76651982378</v>
      </c>
    </row>
    <row r="51" spans="2:4" x14ac:dyDescent="0.3">
      <c r="B51" s="19" t="s">
        <v>104</v>
      </c>
      <c r="C51" s="22">
        <v>633892</v>
      </c>
      <c r="D51" s="6">
        <f>C51*VNV!$D$327/VNV!$D$304</f>
        <v>699340.65088105726</v>
      </c>
    </row>
    <row r="52" spans="2:4" x14ac:dyDescent="0.3">
      <c r="B52" s="19" t="s">
        <v>105</v>
      </c>
      <c r="C52" s="22">
        <v>104733</v>
      </c>
      <c r="D52" s="6">
        <f>C52*VNV!$D$327/VNV!$D$304</f>
        <v>115546.56690528635</v>
      </c>
    </row>
    <row r="53" spans="2:4" x14ac:dyDescent="0.3">
      <c r="B53" s="19" t="s">
        <v>106</v>
      </c>
      <c r="C53" s="22">
        <v>27115</v>
      </c>
      <c r="D53" s="6">
        <f>C53*VNV!$D$327/VNV!$D$304</f>
        <v>29914.5938876652</v>
      </c>
    </row>
    <row r="54" spans="2:4" x14ac:dyDescent="0.3">
      <c r="B54" s="19" t="s">
        <v>107</v>
      </c>
      <c r="C54" s="22">
        <v>106816</v>
      </c>
      <c r="D54" s="6">
        <f>C54*VNV!$D$327/VNV!$D$304</f>
        <v>117844.63436123347</v>
      </c>
    </row>
    <row r="55" spans="2:4" x14ac:dyDescent="0.3">
      <c r="B55" s="19" t="s">
        <v>108</v>
      </c>
      <c r="C55" s="22">
        <v>205053</v>
      </c>
      <c r="D55" s="6">
        <f>C55*VNV!$D$327/VNV!$D$304</f>
        <v>226224.49642070485</v>
      </c>
    </row>
    <row r="56" spans="2:4" x14ac:dyDescent="0.3">
      <c r="B56" s="19" t="s">
        <v>109</v>
      </c>
      <c r="C56" s="22">
        <v>73245</v>
      </c>
      <c r="D56" s="6">
        <f>C56*VNV!$D$327/VNV!$D$304</f>
        <v>80807.465583700439</v>
      </c>
    </row>
    <row r="57" spans="2:4" x14ac:dyDescent="0.3">
      <c r="B57" s="19" t="s">
        <v>110</v>
      </c>
      <c r="C57" s="22">
        <v>116930</v>
      </c>
      <c r="D57" s="6">
        <f>C57*VNV!$D$327/VNV!$D$304</f>
        <v>129002.89372246696</v>
      </c>
    </row>
    <row r="58" spans="2:4" x14ac:dyDescent="0.3">
      <c r="B58" s="19" t="s">
        <v>111</v>
      </c>
      <c r="C58" s="22">
        <v>55096</v>
      </c>
      <c r="D58" s="6">
        <f>C58*VNV!$D$327/VNV!$D$304</f>
        <v>60784.601321585906</v>
      </c>
    </row>
    <row r="59" spans="2:4" x14ac:dyDescent="0.3">
      <c r="B59" s="19" t="s">
        <v>130</v>
      </c>
      <c r="C59" s="22">
        <v>55096</v>
      </c>
      <c r="D59" s="6">
        <f>C59*VNV!$D$327/VNV!$D$304</f>
        <v>60784.601321585906</v>
      </c>
    </row>
    <row r="60" spans="2:4" x14ac:dyDescent="0.3">
      <c r="B60" s="19" t="s">
        <v>112</v>
      </c>
      <c r="C60" s="22">
        <v>231909</v>
      </c>
      <c r="D60" s="6">
        <f>C60*VNV!$D$327/VNV!$D$304</f>
        <v>255853.34884361233</v>
      </c>
    </row>
    <row r="61" spans="2:4" x14ac:dyDescent="0.3">
      <c r="B61" s="19" t="s">
        <v>113</v>
      </c>
      <c r="C61" s="22">
        <v>214161</v>
      </c>
      <c r="D61" s="6">
        <f>C61*VNV!$D$327/VNV!$D$304</f>
        <v>236272.88738986786</v>
      </c>
    </row>
    <row r="62" spans="2:4" x14ac:dyDescent="0.3">
      <c r="B62" s="19" t="s">
        <v>114</v>
      </c>
      <c r="C62" s="22">
        <v>17748</v>
      </c>
      <c r="D62" s="6">
        <f>C62*VNV!$D$327/VNV!$D$304</f>
        <v>19580.461453744494</v>
      </c>
    </row>
    <row r="63" spans="2:4" x14ac:dyDescent="0.3">
      <c r="B63" s="19" t="s">
        <v>115</v>
      </c>
      <c r="C63" s="22">
        <v>340431</v>
      </c>
      <c r="D63" s="6">
        <f>C63*VNV!$D$327/VNV!$D$304</f>
        <v>375580.12582599116</v>
      </c>
    </row>
    <row r="64" spans="2:4" x14ac:dyDescent="0.3">
      <c r="B64" s="19" t="s">
        <v>131</v>
      </c>
      <c r="C64" s="22">
        <v>150661</v>
      </c>
      <c r="D64" s="6">
        <f>C64*VNV!$D$327/VNV!$D$304</f>
        <v>166216.58232378855</v>
      </c>
    </row>
    <row r="65" spans="2:4" x14ac:dyDescent="0.3">
      <c r="B65" s="19" t="s">
        <v>132</v>
      </c>
      <c r="C65" s="22">
        <v>20305</v>
      </c>
      <c r="D65" s="6">
        <f>C65*VNV!$D$327/VNV!$D$304</f>
        <v>22401.4688876652</v>
      </c>
    </row>
    <row r="66" spans="2:4" x14ac:dyDescent="0.3">
      <c r="B66" s="19" t="s">
        <v>116</v>
      </c>
      <c r="C66" s="22">
        <v>43051</v>
      </c>
      <c r="D66" s="6">
        <f>C66*VNV!$D$327/VNV!$D$304</f>
        <v>47495.968337004408</v>
      </c>
    </row>
    <row r="67" spans="2:4" x14ac:dyDescent="0.3">
      <c r="B67" s="19" t="s">
        <v>117</v>
      </c>
      <c r="C67" s="22">
        <v>63609</v>
      </c>
      <c r="D67" s="6">
        <f>C67*VNV!$D$327/VNV!$D$304</f>
        <v>70176.559196035247</v>
      </c>
    </row>
    <row r="68" spans="2:4" x14ac:dyDescent="0.3">
      <c r="B68" s="19" t="s">
        <v>118</v>
      </c>
      <c r="C68" s="22">
        <v>35801</v>
      </c>
      <c r="D68" s="6">
        <f>C68*VNV!$D$327/VNV!$D$304</f>
        <v>39497.413821585906</v>
      </c>
    </row>
    <row r="69" spans="2:4" x14ac:dyDescent="0.3">
      <c r="B69" s="19" t="s">
        <v>119</v>
      </c>
      <c r="C69" s="22">
        <v>27004</v>
      </c>
      <c r="D69" s="6">
        <f>C69*VNV!$D$327/VNV!$D$304</f>
        <v>29792.13325991189</v>
      </c>
    </row>
    <row r="70" spans="2:4" x14ac:dyDescent="0.3">
      <c r="B70" s="19" t="s">
        <v>133</v>
      </c>
      <c r="C70" s="21">
        <v>1861</v>
      </c>
      <c r="D70" s="6"/>
    </row>
    <row r="71" spans="2:4" x14ac:dyDescent="0.3">
      <c r="B71" s="19" t="s">
        <v>134</v>
      </c>
      <c r="C71" s="21">
        <v>2.41</v>
      </c>
      <c r="D71" s="6"/>
    </row>
    <row r="72" spans="2:4" x14ac:dyDescent="0.3">
      <c r="B72" s="19" t="s">
        <v>135</v>
      </c>
      <c r="C72" s="21">
        <v>1.6</v>
      </c>
      <c r="D72" s="6"/>
    </row>
    <row r="73" spans="2:4" x14ac:dyDescent="0.3">
      <c r="B73" s="19" t="s">
        <v>136</v>
      </c>
      <c r="C73" s="21">
        <v>0.81</v>
      </c>
      <c r="D73" s="6"/>
    </row>
    <row r="74" spans="2:4" x14ac:dyDescent="0.3">
      <c r="B74" s="19" t="s">
        <v>137</v>
      </c>
      <c r="C74" s="21">
        <v>1.89</v>
      </c>
      <c r="D74" s="6"/>
    </row>
    <row r="75" spans="2:4" x14ac:dyDescent="0.3">
      <c r="B75" s="19" t="s">
        <v>138</v>
      </c>
      <c r="C75" s="21">
        <v>1.61</v>
      </c>
      <c r="D75" s="6"/>
    </row>
    <row r="78" spans="2:4" x14ac:dyDescent="0.3">
      <c r="B78" s="19" t="s">
        <v>139</v>
      </c>
    </row>
    <row r="79" spans="2:4" x14ac:dyDescent="0.3">
      <c r="B79" s="19" t="s">
        <v>140</v>
      </c>
    </row>
    <row r="80" spans="2:4" x14ac:dyDescent="0.3">
      <c r="B80" s="19" t="s">
        <v>141</v>
      </c>
    </row>
    <row r="81" spans="2:2" x14ac:dyDescent="0.3">
      <c r="B81" s="19" t="s">
        <v>142</v>
      </c>
    </row>
    <row r="84" spans="2:2" x14ac:dyDescent="0.3">
      <c r="B84" s="19" t="s">
        <v>143</v>
      </c>
    </row>
    <row r="85" spans="2:2" x14ac:dyDescent="0.3">
      <c r="B85" s="19" t="s">
        <v>144</v>
      </c>
    </row>
    <row r="86" spans="2:2" x14ac:dyDescent="0.3">
      <c r="B86" s="19" t="s">
        <v>145</v>
      </c>
    </row>
    <row r="87" spans="2:2" x14ac:dyDescent="0.3">
      <c r="B87" s="19" t="s">
        <v>146</v>
      </c>
    </row>
    <row r="90" spans="2:2" x14ac:dyDescent="0.3">
      <c r="B90" s="19" t="s">
        <v>147</v>
      </c>
    </row>
    <row r="91" spans="2:2" x14ac:dyDescent="0.3">
      <c r="B91" s="19" t="s">
        <v>144</v>
      </c>
    </row>
    <row r="92" spans="2:2" x14ac:dyDescent="0.3">
      <c r="B92" s="19" t="s">
        <v>148</v>
      </c>
    </row>
    <row r="93" spans="2:2" x14ac:dyDescent="0.3">
      <c r="B93" s="19" t="s">
        <v>149</v>
      </c>
    </row>
    <row r="95" spans="2:2" x14ac:dyDescent="0.3">
      <c r="B95" s="80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Yfirlit</vt:lpstr>
      <vt:lpstr>mynd 1</vt:lpstr>
      <vt:lpstr>mynd 2</vt:lpstr>
      <vt:lpstr>mynd 4</vt:lpstr>
      <vt:lpstr>mynd 5</vt:lpstr>
      <vt:lpstr>mynd 7</vt:lpstr>
      <vt:lpstr>mynd 8</vt:lpstr>
      <vt:lpstr>VNV</vt:lpstr>
      <vt:lpstr>Einkaneysla</vt:lpstr>
      <vt:lpstr>Fjárlög</vt:lpstr>
    </vt:vector>
  </TitlesOfParts>
  <Company>Háskólinn í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Brynjúlfur Björnsson</dc:creator>
  <cp:lastModifiedBy>Björn Brynjúlfur Björnsson</cp:lastModifiedBy>
  <cp:lastPrinted>2012-12-10T10:14:48Z</cp:lastPrinted>
  <dcterms:created xsi:type="dcterms:W3CDTF">2012-11-19T15:43:37Z</dcterms:created>
  <dcterms:modified xsi:type="dcterms:W3CDTF">2012-12-12T17:55:39Z</dcterms:modified>
</cp:coreProperties>
</file>